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5.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6.xml" ContentType="application/vnd.openxmlformats-officedocument.drawing+xml"/>
  <Override PartName="/xl/comments2.xml" ContentType="application/vnd.openxmlformats-officedocument.spreadsheetml.comments+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17"/>
  <workbookPr/>
  <mc:AlternateContent xmlns:mc="http://schemas.openxmlformats.org/markup-compatibility/2006">
    <mc:Choice Requires="x15">
      <x15ac:absPath xmlns:x15ac="http://schemas.microsoft.com/office/spreadsheetml/2010/11/ac" url="https://austinenergy.sharepoint.com/sites/GenerationResourcePlanWorkingGroup/Shared Documents/General/Council Engagement/Council Binder/07 - EUC Engagement in Modeling/"/>
    </mc:Choice>
  </mc:AlternateContent>
  <xr:revisionPtr revIDLastSave="0" documentId="8_{7D0747FD-A116-4EC9-9309-6A90FA2E8793}" xr6:coauthVersionLast="47" xr6:coauthVersionMax="47" xr10:uidLastSave="{00000000-0000-0000-0000-000000000000}"/>
  <bookViews>
    <workbookView xWindow="-120" yWindow="-120" windowWidth="29040" windowHeight="15840" tabRatio="695" firstSheet="13" activeTab="13" xr2:uid="{00000000-000D-0000-FFFF-FFFF00000000}"/>
  </bookViews>
  <sheets>
    <sheet name="Change Log" sheetId="23" r:id="rId1"/>
    <sheet name="AE Load (Peak)" sheetId="21" r:id="rId2"/>
    <sheet name="AE Load (Peak) (2)" sheetId="24" r:id="rId3"/>
    <sheet name="AE Load (Energy)" sheetId="19" r:id="rId4"/>
    <sheet name="AE Load (Energy) (2)" sheetId="25" r:id="rId5"/>
    <sheet name="ERCOT-Load" sheetId="6" r:id="rId6"/>
    <sheet name="Demand Response" sheetId="20" r:id="rId7"/>
    <sheet name="Energy Efficiency" sheetId="22" r:id="rId8"/>
    <sheet name="Local Solar" sheetId="3" r:id="rId9"/>
    <sheet name="Fuel Costs" sheetId="5" r:id="rId10"/>
    <sheet name="Technology Costs" sheetId="11" r:id="rId11"/>
    <sheet name="Economic" sheetId="13" r:id="rId12"/>
    <sheet name="Asset-PPA Retirements" sheetId="18" r:id="rId13"/>
    <sheet name="Emission Factors" sheetId="8" r:id="rId14"/>
    <sheet name="Output Metrics" sheetId="15" r:id="rId15"/>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3">'AE Load (Energy)'!$A$1:$J$51</definedName>
    <definedName name="_xlnm.Print_Area" localSheetId="4">'AE Load (Energy) (2)'!$A$1:$U$51</definedName>
    <definedName name="_xlnm.Print_Area" localSheetId="1">'AE Load (Peak)'!$B$1:$H$49</definedName>
    <definedName name="_xlnm.Print_Area" localSheetId="2">'AE Load (Peak) (2)'!$B$1:$T$50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6" i="5" l="1"/>
  <c r="C7" i="5" s="1"/>
  <c r="C8" i="5" s="1"/>
  <c r="C9" i="5" s="1"/>
  <c r="C10" i="5" s="1"/>
  <c r="C11" i="5" s="1"/>
  <c r="C12" i="5" s="1"/>
  <c r="C13" i="5" s="1"/>
  <c r="C14" i="5" s="1"/>
  <c r="C15" i="5" s="1"/>
  <c r="C5" i="20"/>
  <c r="C6" i="20" s="1"/>
  <c r="C7" i="20" s="1"/>
  <c r="C8" i="20" s="1"/>
  <c r="C9" i="20" s="1"/>
  <c r="C10" i="20" s="1"/>
  <c r="C11" i="20" s="1"/>
  <c r="C12" i="20" s="1"/>
  <c r="C13" i="20" s="1"/>
  <c r="C14" i="20" s="1"/>
  <c r="C15" i="20" s="1"/>
  <c r="G45" i="21"/>
  <c r="G44" i="21"/>
  <c r="G43" i="21"/>
  <c r="G42" i="21"/>
  <c r="G41" i="21"/>
  <c r="G40" i="21"/>
  <c r="G39" i="21"/>
  <c r="G38" i="21"/>
  <c r="G37" i="21"/>
  <c r="G36" i="21"/>
  <c r="G35" i="21"/>
  <c r="G34" i="21"/>
  <c r="G33" i="21"/>
  <c r="G32" i="21"/>
  <c r="G31" i="21"/>
  <c r="G30" i="21"/>
  <c r="G29" i="21"/>
  <c r="G28" i="21"/>
  <c r="G27" i="21"/>
  <c r="G26" i="21"/>
  <c r="G25" i="21"/>
  <c r="G24" i="21"/>
  <c r="G23" i="21"/>
  <c r="G22" i="21"/>
  <c r="G21" i="21"/>
  <c r="G20" i="21"/>
  <c r="G19" i="21"/>
  <c r="G18" i="21"/>
  <c r="G17" i="21"/>
  <c r="G16" i="21"/>
  <c r="G15" i="21"/>
  <c r="G14" i="21"/>
  <c r="G13" i="21"/>
  <c r="G12" i="21"/>
  <c r="G11" i="21"/>
  <c r="G10" i="21"/>
  <c r="G9" i="21"/>
  <c r="G8" i="21"/>
  <c r="G7" i="21"/>
  <c r="G6" i="21"/>
  <c r="G5" i="21"/>
  <c r="C6" i="3"/>
  <c r="C7" i="3" s="1"/>
  <c r="C8" i="3" s="1"/>
  <c r="C9" i="3" s="1"/>
  <c r="C10" i="3" s="1"/>
  <c r="C11" i="3" s="1"/>
  <c r="C12" i="3" s="1"/>
  <c r="C13" i="3" s="1"/>
  <c r="C14" i="3" s="1"/>
  <c r="C15" i="3" s="1"/>
  <c r="C16" i="3" s="1"/>
  <c r="D7" i="3"/>
  <c r="E6" i="3"/>
  <c r="E7" i="3"/>
  <c r="E8" i="3"/>
  <c r="E9" i="3"/>
  <c r="E10" i="3"/>
  <c r="E11" i="3"/>
  <c r="E12" i="3"/>
  <c r="E13" i="3"/>
  <c r="E14" i="3"/>
  <c r="E15" i="3"/>
  <c r="E16" i="3"/>
  <c r="C14" i="6"/>
  <c r="D14" i="6"/>
  <c r="C15" i="6"/>
  <c r="D15" i="6"/>
  <c r="G15" i="11"/>
  <c r="G14" i="11"/>
  <c r="G13" i="11"/>
  <c r="G12" i="11"/>
  <c r="E14" i="6" l="1"/>
  <c r="E6" i="6"/>
  <c r="F6" i="6"/>
  <c r="E7" i="6"/>
  <c r="F7" i="6"/>
  <c r="E8" i="6"/>
  <c r="F8" i="6"/>
  <c r="E9" i="6"/>
  <c r="F9" i="6"/>
  <c r="E10" i="6"/>
  <c r="F10" i="6"/>
  <c r="E11" i="6"/>
  <c r="F11" i="6"/>
  <c r="E12" i="6"/>
  <c r="F12" i="6"/>
  <c r="E13" i="6"/>
  <c r="F13" i="6"/>
  <c r="F5" i="6"/>
  <c r="E5" i="6"/>
  <c r="F14" i="6" l="1"/>
  <c r="E15" i="6"/>
  <c r="F15"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C4" authorId="0" shapeId="0" xr:uid="{9CCBA130-399D-4D6B-9E4F-849D3DAD031C}">
      <text>
        <r>
          <rPr>
            <sz val="11"/>
            <color theme="1"/>
            <rFont val="Calibri"/>
            <family val="2"/>
            <scheme val="minor"/>
          </rPr>
          <t>AE:
Contribution to peak electricity demand from population growth</t>
        </r>
      </text>
    </comment>
    <comment ref="D4" authorId="0" shapeId="0" xr:uid="{4320A8EC-CCB9-49D5-81AE-9BC445EC5FAD}">
      <text>
        <r>
          <rPr>
            <sz val="11"/>
            <color theme="1"/>
            <rFont val="Calibri"/>
            <family val="2"/>
            <scheme val="minor"/>
          </rPr>
          <t xml:space="preserve">AE:
Contribution to peak electricity demand from electrification
</t>
        </r>
      </text>
    </comment>
    <comment ref="E4" authorId="0" shapeId="0" xr:uid="{9F378356-DDAF-4228-9022-78BA0AE96657}">
      <text>
        <r>
          <rPr>
            <sz val="11"/>
            <color theme="1"/>
            <rFont val="Calibri"/>
            <family val="2"/>
            <scheme val="minor"/>
          </rPr>
          <t>AE:
Contribution to peak electricity demand from EV charging</t>
        </r>
      </text>
    </comment>
    <comment ref="F4" authorId="0" shapeId="0" xr:uid="{55B7CFD2-C06F-49FF-9B4A-127C045D6174}">
      <text>
        <r>
          <rPr>
            <sz val="11"/>
            <color theme="1"/>
            <rFont val="Calibri"/>
            <family val="2"/>
            <scheme val="minor"/>
          </rPr>
          <t>AE:
Contribution to peak electricity demand from new data centers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C4" authorId="0" shapeId="0" xr:uid="{FF7FB97F-353C-4523-B472-8A619B84A6A6}">
      <text>
        <r>
          <rPr>
            <sz val="11"/>
            <color theme="1"/>
            <rFont val="Calibri"/>
            <family val="2"/>
            <scheme val="minor"/>
          </rPr>
          <t xml:space="preserve">AE:
"Local Solar" = inside AE Load Zone only
</t>
        </r>
      </text>
    </comment>
    <comment ref="C5" authorId="0" shapeId="0" xr:uid="{6913120B-1908-440F-B86A-116F3CB657C7}">
      <text>
        <r>
          <rPr>
            <sz val="11"/>
            <color theme="1"/>
            <rFont val="Calibri"/>
            <family val="2"/>
            <scheme val="minor"/>
          </rPr>
          <t xml:space="preserve">AE:
4 MW per year for "Solar 4 All" Program 2026-2029
MWac total = installed
</t>
        </r>
      </text>
    </comment>
    <comment ref="D5" authorId="0" shapeId="0" xr:uid="{01006B01-0A87-48F5-900D-618B43B03085}">
      <text>
        <r>
          <rPr>
            <sz val="11"/>
            <color theme="1"/>
            <rFont val="Calibri"/>
            <family val="2"/>
            <scheme val="minor"/>
          </rPr>
          <t>AE:
Webberville - 30MW
La Loma - 2.5
Bergstrom - 1.8
Palmer - 0.15
FM812 Landfill - 8 (2026)</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C4" authorId="0" shapeId="0" xr:uid="{A80A4713-7617-4CEC-9D4D-372316E2C836}">
      <text>
        <r>
          <rPr>
            <sz val="11"/>
            <color theme="1"/>
            <rFont val="Calibri"/>
            <family val="2"/>
            <scheme val="minor"/>
          </rPr>
          <t>AE:
Source for nuclear fuel cost is Lazard LCOE 2024 Report, 2024.</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C3" authorId="0" shapeId="0" xr:uid="{1A6F990F-104D-42E7-99D1-02F9DC736FD1}">
      <text>
        <r>
          <rPr>
            <sz val="11"/>
            <color theme="1"/>
            <rFont val="Calibri"/>
            <family val="2"/>
            <scheme val="minor"/>
          </rPr>
          <t>AE:
Sizes provided are for general pricing reference only - specific capacities to be modeled for different technologies will be determined as part of portfolio design process.</t>
        </r>
      </text>
    </comment>
    <comment ref="F3" authorId="0" shapeId="0" xr:uid="{8C9B2C45-71B7-499F-AA2A-A5E700D25503}">
      <text>
        <r>
          <rPr>
            <sz val="11"/>
            <color theme="1"/>
            <rFont val="Calibri"/>
            <family val="2"/>
            <scheme val="minor"/>
          </rPr>
          <t>AE:
Includes PPA costs or other non-fuel operational costs ($/MWh)</t>
        </r>
      </text>
    </comment>
    <comment ref="G3" authorId="0" shapeId="0" xr:uid="{DF6726FF-7CD4-4B63-82CB-9F5EAC7D1B71}">
      <text>
        <r>
          <rPr>
            <sz val="11"/>
            <color theme="1"/>
            <rFont val="Calibri"/>
            <family val="2"/>
            <scheme val="minor"/>
          </rPr>
          <t>AE:
For batteries = capacity payment
For other sources = Fixed O&amp;M costs are the costs of power plant operations and maintenance that are incurred whether or not the power plant is generating electricity (system maintenance, component replacement, labor, etc.)</t>
        </r>
      </text>
    </comment>
    <comment ref="B9" authorId="0" shapeId="0" xr:uid="{50D7236E-0D31-4048-BB2C-CE743B2DE78A}">
      <text>
        <r>
          <rPr>
            <sz val="11"/>
            <color theme="1"/>
            <rFont val="Calibri"/>
            <family val="2"/>
            <scheme val="minor"/>
          </rPr>
          <t>AE:
SCR = Selective Catalytic Reduction for NOx control</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C24" authorId="0" shapeId="0" xr:uid="{F5364484-D533-46AD-9949-AE653F27520F}">
      <text>
        <r>
          <rPr>
            <sz val="11"/>
            <color theme="1"/>
            <rFont val="Calibri"/>
            <family val="2"/>
            <scheme val="minor"/>
          </rPr>
          <t xml:space="preserve">AE: 
The calculations are based on calorific value (Btu/scf) of natural gas and hydrogen and the % composition of the H2 in the fuel mix. The calorific value of H2 is approximately 1/3 the calorific value of natural gas
</t>
        </r>
      </text>
    </comment>
    <comment ref="D24" authorId="0" shapeId="0" xr:uid="{09F2DF17-0D17-42D4-B41D-F6B945FCDB85}">
      <text>
        <r>
          <rPr>
            <sz val="11"/>
            <color theme="1"/>
            <rFont val="Calibri"/>
            <family val="2"/>
            <scheme val="minor"/>
          </rPr>
          <t xml:space="preserve">AE: Based on % emission increase relative to natural gas (Re: Proposed NOx Emissions Reporting for Hydrogen Containing Fuels. ETN Position Paper. March 2023). Uncertainty in emission factors may be large due to lack of data. EFs are post-SCR NOx controls.
</t>
        </r>
      </text>
    </comment>
    <comment ref="E24" authorId="0" shapeId="0" xr:uid="{E1E2D6F2-54AF-4B84-8B68-9926213539DD}">
      <text>
        <r>
          <rPr>
            <sz val="11"/>
            <color theme="1"/>
            <rFont val="Calibri"/>
            <family val="2"/>
            <scheme val="minor"/>
          </rPr>
          <t xml:space="preserve">AE: Assumed same reduction % as for CO2. 
</t>
        </r>
      </text>
    </comment>
    <comment ref="F24" authorId="0" shapeId="0" xr:uid="{88466653-64AD-4575-998A-AEF52A0F6E11}">
      <text>
        <r>
          <rPr>
            <sz val="11"/>
            <color theme="1"/>
            <rFont val="Calibri"/>
            <family val="2"/>
            <scheme val="minor"/>
          </rPr>
          <t>AE: 
Assumed Same reduction % as for CO2. PM emissions at 100% H2 may not be zero, since some PM comes in with combustion air</t>
        </r>
      </text>
    </comment>
  </commentList>
</comments>
</file>

<file path=xl/sharedStrings.xml><?xml version="1.0" encoding="utf-8"?>
<sst xmlns="http://schemas.openxmlformats.org/spreadsheetml/2006/main" count="433" uniqueCount="253">
  <si>
    <t>Change Log from Original Modeling Framework Sent to EUC 7/9</t>
  </si>
  <si>
    <t>Tab</t>
  </si>
  <si>
    <t>Cell (Range)</t>
  </si>
  <si>
    <t>Description</t>
  </si>
  <si>
    <t>Date Added</t>
  </si>
  <si>
    <t>Reason</t>
  </si>
  <si>
    <t>Fuel Costs</t>
  </si>
  <si>
    <t>k8:k15</t>
  </si>
  <si>
    <t>Added hydrogen fuel cost projections</t>
  </si>
  <si>
    <t>Not included in original Framework</t>
  </si>
  <si>
    <t>AE Load (Peak)</t>
  </si>
  <si>
    <t>c5:g45</t>
  </si>
  <si>
    <t>Webber Energy Group provided slightly updated data on home electrification projections</t>
  </si>
  <si>
    <t>Updated data from 3rd party study</t>
  </si>
  <si>
    <t>AE Load (Energy)</t>
  </si>
  <si>
    <t>c5:i45</t>
  </si>
  <si>
    <t>Technology Costs</t>
  </si>
  <si>
    <t>e17</t>
  </si>
  <si>
    <t>Updated projected cost for hydrogen fuel cell technology using Ascend Analytics data that is more reliable than previous source.</t>
  </si>
  <si>
    <t>Updated data from 3rd party</t>
  </si>
  <si>
    <t>e18</t>
  </si>
  <si>
    <t>Updated projected cost for advanced geothermal systems (AGS) technology using Ascend Analytics data that is more reliable than previous source.</t>
  </si>
  <si>
    <t>f7</t>
  </si>
  <si>
    <t>Added the AE Value of Solar cost for systems &gt;1MW</t>
  </si>
  <si>
    <t>Recommendation from EUC</t>
  </si>
  <si>
    <t>Asset-PPA Retirements</t>
  </si>
  <si>
    <t>e5</t>
  </si>
  <si>
    <t>Added retirement date for Decker CTs</t>
  </si>
  <si>
    <t>e6</t>
  </si>
  <si>
    <t>Added retirement date for SHEC CTs and CC</t>
  </si>
  <si>
    <t>b10:e11</t>
  </si>
  <si>
    <t xml:space="preserve">Added Mueller and ABIA resources </t>
  </si>
  <si>
    <t>Output Metrics</t>
  </si>
  <si>
    <t>b14:c15</t>
  </si>
  <si>
    <t>Added SOx and PM emissions to output metrics</t>
  </si>
  <si>
    <t>Load Forecast - Austin Energy Load Zone (Peak Demand)</t>
  </si>
  <si>
    <t>[MW]</t>
  </si>
  <si>
    <t>Year</t>
  </si>
  <si>
    <t>Population Peak Demand</t>
  </si>
  <si>
    <t>Home Electrification (Heat + Cooking) Peak Demand</t>
  </si>
  <si>
    <t>EV Peak Demand (10%)</t>
  </si>
  <si>
    <t>Data Center Peak Demand</t>
  </si>
  <si>
    <t>Total Peak Demand</t>
  </si>
  <si>
    <t xml:space="preserve">                                                    -  </t>
  </si>
  <si>
    <t xml:space="preserve">                                             -  </t>
  </si>
  <si>
    <r>
      <rPr>
        <b/>
        <sz val="11"/>
        <color rgb="FF000000"/>
        <rFont val="Calibri"/>
      </rPr>
      <t xml:space="preserve">Source:  </t>
    </r>
    <r>
      <rPr>
        <sz val="11"/>
        <color rgb="FF000000"/>
        <rFont val="Calibri"/>
      </rPr>
      <t>Webber Energy Group study - 7/12/24</t>
    </r>
  </si>
  <si>
    <r>
      <rPr>
        <b/>
        <sz val="11"/>
        <color rgb="FF000000"/>
        <rFont val="Calibri"/>
      </rPr>
      <t xml:space="preserve">Note:  </t>
    </r>
    <r>
      <rPr>
        <sz val="11"/>
        <color rgb="FF000000"/>
        <rFont val="Calibri"/>
      </rPr>
      <t>AE will use its standard load forecast for base case modeling and will use these load growth forecasts to test performance of portfolios in high load futures through sensitivity analysis</t>
    </r>
  </si>
  <si>
    <t>Load Forecast - Austin Energy Load Zone (Total Energy)</t>
  </si>
  <si>
    <t>[GWh]</t>
  </si>
  <si>
    <t>[Aggressive Growth] Population Electricity Consumption</t>
  </si>
  <si>
    <t>[Medium Growth] Population Electricity Consumption</t>
  </si>
  <si>
    <t>Electrification Electricity Consumption</t>
  </si>
  <si>
    <t>Data Center Electricity Consumption</t>
  </si>
  <si>
    <t>EV Charging Electricity Consumption</t>
  </si>
  <si>
    <t>[Aggressive Growth] 
Total Consumption</t>
  </si>
  <si>
    <t>[Medium Growth] Total Consumption</t>
  </si>
  <si>
    <r>
      <rPr>
        <b/>
        <sz val="11"/>
        <color rgb="FF000000"/>
        <rFont val="Calibri"/>
      </rPr>
      <t xml:space="preserve">Note:  </t>
    </r>
    <r>
      <rPr>
        <sz val="11"/>
        <color rgb="FF000000"/>
        <rFont val="Calibri"/>
      </rPr>
      <t>AE will use its standard load forecast for base case modeling and will use either the Aggressive Population Growth or Medium Population Growth load growth forecasts to test performance of portfolios in high load futures through sensitivity analysis</t>
    </r>
  </si>
  <si>
    <t>ERCOT Load Forecast</t>
  </si>
  <si>
    <t>Base</t>
  </si>
  <si>
    <t>High Load</t>
  </si>
  <si>
    <t>Peak (MW)</t>
  </si>
  <si>
    <t>Energy (GWh)</t>
  </si>
  <si>
    <r>
      <rPr>
        <b/>
        <sz val="11"/>
        <color rgb="FF000000"/>
        <rFont val="Calibri"/>
      </rPr>
      <t xml:space="preserve">Source: </t>
    </r>
    <r>
      <rPr>
        <sz val="11"/>
        <color rgb="FF000000"/>
        <rFont val="Calibri"/>
      </rPr>
      <t xml:space="preserve"> ERCOT 2024 Long-Term Demand and Energy Forecast; Data extended beyond 2033 using the previous year's load growth rate</t>
    </r>
  </si>
  <si>
    <r>
      <t xml:space="preserve">Note: </t>
    </r>
    <r>
      <rPr>
        <sz val="11"/>
        <color rgb="FF000000"/>
        <rFont val="Calibri"/>
      </rPr>
      <t>High load forecast used in sensitivity analysis (assumes 3% annual increase in peak and energy)</t>
    </r>
  </si>
  <si>
    <t>AE Demand Response Projections</t>
  </si>
  <si>
    <t>Operational Demand Response (MW)</t>
  </si>
  <si>
    <r>
      <rPr>
        <b/>
        <sz val="11"/>
        <color rgb="FF000000"/>
        <rFont val="Calibri"/>
      </rPr>
      <t xml:space="preserve">Source: </t>
    </r>
    <r>
      <rPr>
        <sz val="11"/>
        <color rgb="FF000000"/>
        <rFont val="Calibri"/>
      </rPr>
      <t>Austin Energy Internal Data</t>
    </r>
  </si>
  <si>
    <t>AE Energy Efficiency Projections</t>
  </si>
  <si>
    <t>Energy Efficiency (MW)</t>
  </si>
  <si>
    <r>
      <rPr>
        <b/>
        <sz val="11"/>
        <color rgb="FF000000"/>
        <rFont val="Calibri"/>
      </rPr>
      <t>Note:</t>
    </r>
    <r>
      <rPr>
        <sz val="11"/>
        <color rgb="FF000000"/>
        <rFont val="Calibri"/>
      </rPr>
      <t xml:space="preserve"> EE figures are cumulative additions since start of the programs</t>
    </r>
  </si>
  <si>
    <r>
      <rPr>
        <b/>
        <sz val="11"/>
        <color rgb="FF000000"/>
        <rFont val="Calibri"/>
      </rPr>
      <t>Note:</t>
    </r>
    <r>
      <rPr>
        <sz val="11"/>
        <color rgb="FF000000"/>
        <rFont val="Calibri"/>
      </rPr>
      <t xml:space="preserve"> End of year 2024 = 828 MW</t>
    </r>
  </si>
  <si>
    <r>
      <rPr>
        <b/>
        <sz val="11"/>
        <color theme="1"/>
        <rFont val="Calibri"/>
        <family val="2"/>
        <scheme val="minor"/>
      </rPr>
      <t xml:space="preserve">Source: </t>
    </r>
    <r>
      <rPr>
        <sz val="11"/>
        <color theme="1"/>
        <rFont val="Calibri"/>
        <family val="2"/>
        <scheme val="minor"/>
      </rPr>
      <t>Statistically Adjusted End-use (SAE) forecast model from AE Finance</t>
    </r>
  </si>
  <si>
    <t>AE Local Solar Projections</t>
  </si>
  <si>
    <t>Local Solar</t>
  </si>
  <si>
    <t>Customer Sited Solar (MWac)</t>
  </si>
  <si>
    <t>Other Local Solar (MWac)</t>
  </si>
  <si>
    <t>Total Local Solar (MWac)</t>
  </si>
  <si>
    <t>Base Fuel Price Projections ($/MMBTU)</t>
  </si>
  <si>
    <t>Nuclear</t>
  </si>
  <si>
    <t>Coal (Powder River Basin)</t>
  </si>
  <si>
    <t>Coal (non-PRB)</t>
  </si>
  <si>
    <t>Natural Gas - AE</t>
  </si>
  <si>
    <t>NG - Houston</t>
  </si>
  <si>
    <t>NG - North</t>
  </si>
  <si>
    <t>NG - South</t>
  </si>
  <si>
    <t>NG - West</t>
  </si>
  <si>
    <t>Hydrogen</t>
  </si>
  <si>
    <r>
      <rPr>
        <b/>
        <sz val="11"/>
        <color theme="1"/>
        <rFont val="Calibri"/>
        <family val="2"/>
        <scheme val="minor"/>
      </rPr>
      <t>Note:</t>
    </r>
    <r>
      <rPr>
        <sz val="11"/>
        <color theme="1"/>
        <rFont val="Calibri"/>
        <family val="2"/>
        <scheme val="minor"/>
      </rPr>
      <t xml:space="preserve"> NG prices based on Henry Hub data adjusted with delivery costs for each zone</t>
    </r>
  </si>
  <si>
    <r>
      <rPr>
        <b/>
        <sz val="11"/>
        <color rgb="FF000000"/>
        <rFont val="Calibri"/>
      </rPr>
      <t>Source:</t>
    </r>
    <r>
      <rPr>
        <sz val="11"/>
        <color rgb="FF000000"/>
        <rFont val="Calibri"/>
      </rPr>
      <t xml:space="preserve"> Austin Energy Internal Data</t>
    </r>
  </si>
  <si>
    <t>High Natural Gas Price Projections for Sensitivity Analysis ($/MMBTU)</t>
  </si>
  <si>
    <r>
      <rPr>
        <b/>
        <sz val="11"/>
        <color theme="1"/>
        <rFont val="Calibri"/>
        <family val="2"/>
        <scheme val="minor"/>
      </rPr>
      <t>Source:</t>
    </r>
    <r>
      <rPr>
        <sz val="11"/>
        <color theme="1"/>
        <rFont val="Calibri"/>
        <family val="2"/>
        <scheme val="minor"/>
      </rPr>
      <t xml:space="preserve"> Austin Energy Internal Data</t>
    </r>
  </si>
  <si>
    <t>Technology</t>
  </si>
  <si>
    <t>Size (MW)</t>
  </si>
  <si>
    <t>Heat Rate (MMBTU/MWh)</t>
  </si>
  <si>
    <t>Capital Cost ($/kW)</t>
  </si>
  <si>
    <t>Variable O&amp;M ($/MWh)</t>
  </si>
  <si>
    <t xml:space="preserve">Fixed O&amp;M ($/kW-yr) </t>
  </si>
  <si>
    <t>First Year Available</t>
  </si>
  <si>
    <t>Operation Constraint</t>
  </si>
  <si>
    <t>Data Source</t>
  </si>
  <si>
    <t xml:space="preserve">Remote Utility Scale Solar </t>
  </si>
  <si>
    <t>$48 - $58</t>
  </si>
  <si>
    <t>Recent RFP, Wood Mackenzie</t>
  </si>
  <si>
    <t>Remote Utility Scale Wind</t>
  </si>
  <si>
    <t>$39 - $52</t>
  </si>
  <si>
    <t>Local Solar – Customer-Sited (&lt; 1 MW)</t>
  </si>
  <si>
    <t>AE Value of Solar</t>
  </si>
  <si>
    <t>Local Solar – Customer-Sited (1-10 MW)</t>
  </si>
  <si>
    <t>Local Solar - Community</t>
  </si>
  <si>
    <t>$2300 - $2400</t>
  </si>
  <si>
    <t>$11</t>
  </si>
  <si>
    <t>Data from a recent RFP but adjusted to account for local cost differences such as real estate and labor.</t>
  </si>
  <si>
    <t>Combined Cycle + SCR</t>
  </si>
  <si>
    <t>$1,000 - $1,100</t>
  </si>
  <si>
    <t>$4.5</t>
  </si>
  <si>
    <t>Manufacturer</t>
  </si>
  <si>
    <t>Combustion Turbine + SCR</t>
  </si>
  <si>
    <t xml:space="preserve">13  - 62 </t>
  </si>
  <si>
    <t>8.28-9.75</t>
  </si>
  <si>
    <t>$550 - $750</t>
  </si>
  <si>
    <t>Remote Battery Storage (2-hour duration)</t>
  </si>
  <si>
    <t>Recent RFP</t>
  </si>
  <si>
    <t>Remote Battery Storage (4-hour duration)</t>
  </si>
  <si>
    <t>Local Battery Storage (2-hour duration)</t>
  </si>
  <si>
    <t>Local Battery Storage (4-hour duration)</t>
  </si>
  <si>
    <t>Local Battery Storage (12-hour duration)</t>
  </si>
  <si>
    <t>Local Battery Storage (100-hour duration)</t>
  </si>
  <si>
    <t>$160 - $240</t>
  </si>
  <si>
    <t>Limited to 13 Cycles
per year</t>
  </si>
  <si>
    <t>Hydrogen Fuel Cell</t>
  </si>
  <si>
    <t>$4,000-$7,000</t>
  </si>
  <si>
    <t>Ascend Analytics</t>
  </si>
  <si>
    <t>Remote Geothermal</t>
  </si>
  <si>
    <t>20 - 200</t>
  </si>
  <si>
    <t>$5,123-$6,078</t>
  </si>
  <si>
    <t>$9 - $24</t>
  </si>
  <si>
    <t>$14 - $15</t>
  </si>
  <si>
    <t>Ascend Analytics/NREL Annual Technology Baseline (ATB)</t>
  </si>
  <si>
    <t>Demand Response</t>
  </si>
  <si>
    <t>TBD</t>
  </si>
  <si>
    <t>DNV Study will provide more data to be evaluated as part of modeling</t>
  </si>
  <si>
    <t>Energy Efficiency</t>
  </si>
  <si>
    <t>Economic Parameters</t>
  </si>
  <si>
    <t>Capital  </t>
  </si>
  <si>
    <t>30-year 65% debt financing (life of the asset must be at least as long as the term of the debt) </t>
  </si>
  <si>
    <t>3.2% interest rate (near term:  5 years) </t>
  </si>
  <si>
    <t>3.6% interest rate (beyond year 6) </t>
  </si>
  <si>
    <t>Applies to CIP for current plants  </t>
  </si>
  <si>
    <t>Economic parameters </t>
  </si>
  <si>
    <t>General inflation @ 2% </t>
  </si>
  <si>
    <t>Discount Rate @ 7.8% (i.e. AE Weighted Average Cost of Capital (WACC)) </t>
  </si>
  <si>
    <t>AE Asset-PPA Retirements</t>
  </si>
  <si>
    <t>Asset Name</t>
  </si>
  <si>
    <t>Type</t>
  </si>
  <si>
    <t>Installed Capacity (MW)</t>
  </si>
  <si>
    <t>Base Model Retirement Date</t>
  </si>
  <si>
    <t>Decker Creek Power Station</t>
  </si>
  <si>
    <t>Natural Gas</t>
  </si>
  <si>
    <t>Sand Hill Energy Center</t>
  </si>
  <si>
    <t>Fayette Power Project</t>
  </si>
  <si>
    <t>Coal</t>
  </si>
  <si>
    <t>various</t>
  </si>
  <si>
    <t>South Texas</t>
  </si>
  <si>
    <t>Nacogdoches</t>
  </si>
  <si>
    <t>Biomass</t>
  </si>
  <si>
    <t>Mueller</t>
  </si>
  <si>
    <t>Power Purchase Agreement (PPA) Name</t>
  </si>
  <si>
    <t>Contract End Date</t>
  </si>
  <si>
    <t>Whirlwind Energy Center</t>
  </si>
  <si>
    <t>Wind</t>
  </si>
  <si>
    <t>East Pecos</t>
  </si>
  <si>
    <t>Solar</t>
  </si>
  <si>
    <t>Hackberry Wind Project</t>
  </si>
  <si>
    <t>Raymond</t>
  </si>
  <si>
    <t>Jumbo Road</t>
  </si>
  <si>
    <t>Karankawa</t>
  </si>
  <si>
    <t>East Blackland</t>
  </si>
  <si>
    <t>Aragorn</t>
  </si>
  <si>
    <t>Roserock</t>
  </si>
  <si>
    <t>Webberville Solar Project</t>
  </si>
  <si>
    <t>Whitetail</t>
  </si>
  <si>
    <t>Los Vientos 2</t>
  </si>
  <si>
    <t>Gulf Wind</t>
  </si>
  <si>
    <t>Los Vientos 3</t>
  </si>
  <si>
    <t>Los Vientos 4</t>
  </si>
  <si>
    <t>Upton (SPTX12B1)</t>
  </si>
  <si>
    <t>Waymark</t>
  </si>
  <si>
    <t>La Loma Community Solar</t>
  </si>
  <si>
    <t>ABIA Solar</t>
  </si>
  <si>
    <t>Emission Factors</t>
  </si>
  <si>
    <t>Existing AE Assets</t>
  </si>
  <si>
    <t>Unit Name</t>
  </si>
  <si>
    <t>Unit Size (MW)</t>
  </si>
  <si>
    <t>Zone</t>
  </si>
  <si>
    <t>Fuel Type</t>
  </si>
  <si>
    <t>Company</t>
  </si>
  <si>
    <t>CO2 (lbs/MMBTU)</t>
  </si>
  <si>
    <t>NOx (lbs/MMBTU)</t>
  </si>
  <si>
    <t>SOx (lbs/MMBTU)</t>
  </si>
  <si>
    <t>PM (lbs/MMBTU)</t>
  </si>
  <si>
    <t>Sand Hill Combustion Turbine (Peaker) - Unit 1</t>
  </si>
  <si>
    <t>LZ_AEN</t>
  </si>
  <si>
    <t>NG</t>
  </si>
  <si>
    <t>Austin Energy</t>
  </si>
  <si>
    <t>Sand Hill Combustion Turbine (Peaker) - Unit 2</t>
  </si>
  <si>
    <t>Sand Hill Combustion Turbine (Peaker) - Unit 3</t>
  </si>
  <si>
    <t>Sand Hill Combustion Turbine (Peaker) - Unit 4</t>
  </si>
  <si>
    <t>Sand Hill Combustion Turbine (Peaker) - Unit 6</t>
  </si>
  <si>
    <t>Sand Hill Combustion Turbine (Peaker) - Unit 7</t>
  </si>
  <si>
    <t>Sand Hill Combined Cycle - Unit 5</t>
  </si>
  <si>
    <t>Decker Combustion Turbine (Peaker) - Unit 1</t>
  </si>
  <si>
    <t>Decker Combustion Turbine (Peaker) - Unit 2</t>
  </si>
  <si>
    <t>Decker Combustion Turbine (Peaker) - Unit 3</t>
  </si>
  <si>
    <t>Decker Combustion Turbine (Peaker) - Unit 4</t>
  </si>
  <si>
    <t>Fayette Power Plant - Unit 1 (AE Share 50%)</t>
  </si>
  <si>
    <t>LZ_LCRA</t>
  </si>
  <si>
    <t>COAL</t>
  </si>
  <si>
    <t>Fayette Power Plant - Unit 2 (AE Share 50%)</t>
  </si>
  <si>
    <r>
      <rPr>
        <b/>
        <sz val="11"/>
        <color rgb="FF000000"/>
        <rFont val="Calibri"/>
      </rPr>
      <t>Note:</t>
    </r>
    <r>
      <rPr>
        <sz val="11"/>
        <color rgb="FF000000"/>
        <rFont val="Calibri"/>
      </rPr>
      <t xml:space="preserve"> Emission Factors for existing AE assets based on measured emissions data for each unit as reported to EPA - all values are post-emission controls</t>
    </r>
  </si>
  <si>
    <t>New Assets</t>
  </si>
  <si>
    <t>Combustion Turbine (Peaker) w/100% Natural Gas</t>
  </si>
  <si>
    <t>Combustion Turbine (Peaker) w/40% Hydrogen 60% Natural Gas Co-Fire</t>
  </si>
  <si>
    <t>Combustion Turbine (Peaker) w/60% Hydrogen 40% Natural Gas Co-Fire</t>
  </si>
  <si>
    <t>Combustion Turbine (Peaker) w/80% Hydrogen 20% Natural Gas Co-Fire</t>
  </si>
  <si>
    <t>Combustion Turbine (Peaker) w/100% Hydrogen</t>
  </si>
  <si>
    <t>Combined Cycle w/100% Natural Gas</t>
  </si>
  <si>
    <t>Combined Cycle w/40% Hydrogen 60% Natural Gas Co-Fire</t>
  </si>
  <si>
    <t>Combined Cycle w/60% Hydrogen 40% Natural Gas Co-Fire</t>
  </si>
  <si>
    <t>Combined Cycle w/80% Hydrogen 20% Natural Gas Co-Fire</t>
  </si>
  <si>
    <t>Combined Cycle w/100% Hydrogen</t>
  </si>
  <si>
    <t>Metric</t>
  </si>
  <si>
    <t>Levelized cost​</t>
  </si>
  <si>
    <t>The levelized cost of electricity (LCOE) is a measure of the average net present cost to serve load from a portfolio over its lifetime</t>
  </si>
  <si>
    <t>Rate/bill impact​</t>
  </si>
  <si>
    <t>Impact of total cost of electricity generation from a portfolio on average customer bill</t>
  </si>
  <si>
    <t>Energy burden​</t>
  </si>
  <si>
    <t>Impact of total cost of electricity generation from a portfolio on customer bills at different income levels</t>
  </si>
  <si>
    <t>Total # of Local Load Shed Events</t>
  </si>
  <si>
    <t>Total number of load shed events in Austin Energy Load Zone resulting from transmission import constraint</t>
  </si>
  <si>
    <t>Total Hours Local Load Shed Events</t>
  </si>
  <si>
    <t>Total duration in hours of load shed events in Austin Energy Load Zone</t>
  </si>
  <si>
    <t>Total Liquidity Need</t>
  </si>
  <si>
    <t>During extreme event, Total Liquidity Need = (Total cost to purchase electricity to serve AE load) - (Revenue generated from AE assets) + (Additional credit payment due to ERCOT)
Reflects financial risk from extreme events if costs to AE to provide electricity to load zone far exceed revenues generated by AE during event</t>
  </si>
  <si>
    <t>Total CO2 Emissions (AE)​</t>
  </si>
  <si>
    <t>Total carbon dioxide (CO2) emissions from fossil fuel-based electricity generation owned by AE over a specified period of time</t>
  </si>
  <si>
    <t>Total CO2 Emissions (ERCOT-wide)​</t>
  </si>
  <si>
    <t>Total carbon dioxide (CO2) emissions from fossil fuel-based electricity generation across all assets in ERCOT over a specified period of time</t>
  </si>
  <si>
    <t>NOx Emissions​</t>
  </si>
  <si>
    <t>Total nitrogen oxides (NOx) emissions from fossil fuel-based electricity generation in Austin Energy Load Zone over a specified period of time</t>
  </si>
  <si>
    <t>SOx Emissions​</t>
  </si>
  <si>
    <t>Total sulfur oxides (SOx) emissions from fossil fuel-based electricity generation in Austin Energy Load Zone over a specified period of time</t>
  </si>
  <si>
    <t>PM Emissions​</t>
  </si>
  <si>
    <t>Total particulate matter (PM) emissions from fossil fuel-based electricity generation in Austin Energy Load Zone over a specified period of time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</si>
</sst>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8" formatCode="&quot;$&quot;#,##0.00_);[Red]\(&quot;$&quot;#,##0.00\)"/>
    <numFmt numFmtId="164" formatCode="0.0%"/>
    <numFmt numFmtId="165" formatCode="&quot;$&quot;#,##0.00"/>
    <numFmt numFmtId="166" formatCode="0.0000"/>
    <numFmt numFmtId="167" formatCode="&quot;$&quot;#,##0"/>
    <numFmt numFmtId="168" formatCode="0.0"/>
    <numFmt numFmtId="169" formatCode="_(* #,##0_);_(* \(#,##0\);_(* &quot;-&quot;??_);_(@_)"/>
  </numFmts>
  <fonts count="23">
    <font>
      <sz val="11"/>
      <color theme="1"/>
      <name val="Calibri"/>
      <family val="2"/>
      <scheme val="minor"/>
    </font>
    <font>
      <b/>
      <sz val="11"/>
      <color theme="1"/>
      <name val="Calibri"/>
      <family val="2"/>
      <scheme val="minor"/>
    </font>
    <font>
      <b/>
      <u/>
      <sz val="11"/>
      <color theme="1"/>
      <name val="Calibri"/>
      <family val="2"/>
      <scheme val="minor"/>
    </font>
    <font>
      <sz val="9.5"/>
      <color theme="1"/>
      <name val="Calibri"/>
      <family val="2"/>
      <scheme val="minor"/>
    </font>
    <font>
      <sz val="11"/>
      <color theme="1"/>
      <name val="Calibri"/>
      <family val="2"/>
      <scheme val="minor"/>
    </font>
    <font>
      <sz val="10"/>
      <name val="Arial"/>
      <family val="2"/>
    </font>
    <font>
      <sz val="11"/>
      <name val="Calibri"/>
      <family val="2"/>
      <scheme val="minor"/>
    </font>
    <font>
      <b/>
      <sz val="11"/>
      <name val="Calibri"/>
      <family val="2"/>
      <scheme val="minor"/>
    </font>
    <font>
      <sz val="10"/>
      <color theme="1"/>
      <name val="Calibri"/>
      <family val="2"/>
      <scheme val="minor"/>
    </font>
    <font>
      <sz val="11"/>
      <color rgb="FF000000"/>
      <name val="Calibri"/>
      <family val="2"/>
      <scheme val="minor"/>
    </font>
    <font>
      <b/>
      <sz val="11"/>
      <color rgb="FF000000"/>
      <name val="Calibri"/>
    </font>
    <font>
      <sz val="11"/>
      <color rgb="FF000000"/>
      <name val="Calibri"/>
    </font>
    <font>
      <b/>
      <sz val="11"/>
      <color rgb="FF000000"/>
      <name val="Calibri"/>
      <scheme val="minor"/>
    </font>
    <font>
      <sz val="11"/>
      <color rgb="FF000000"/>
      <name val="Calibri"/>
      <scheme val="minor"/>
    </font>
    <font>
      <b/>
      <sz val="11"/>
      <color rgb="FF000000"/>
      <name val="Calibri"/>
      <family val="2"/>
      <scheme val="minor"/>
    </font>
    <font>
      <sz val="11"/>
      <color rgb="FF000000"/>
      <name val="Calibri"/>
      <family val="2"/>
      <charset val="1"/>
    </font>
    <font>
      <sz val="11"/>
      <color rgb="FF000000"/>
      <name val="Calibri"/>
      <family val="2"/>
    </font>
    <font>
      <sz val="11"/>
      <color rgb="FF000000"/>
      <name val="Aptos Narrow"/>
      <family val="2"/>
    </font>
    <font>
      <b/>
      <sz val="12"/>
      <color rgb="FF000000"/>
      <name val="Aptos Narrow"/>
    </font>
    <font>
      <b/>
      <sz val="11"/>
      <color rgb="FF000000"/>
      <name val="Aptos Narrow"/>
    </font>
    <font>
      <i/>
      <sz val="11"/>
      <color theme="1"/>
      <name val="Calibri"/>
      <family val="2"/>
      <scheme val="minor"/>
    </font>
    <font>
      <sz val="8"/>
      <color rgb="FF000000"/>
      <name val="Arial"/>
    </font>
    <font>
      <sz val="11"/>
      <color rgb="FF000000"/>
      <name val="Aptos Narrow"/>
    </font>
  </fonts>
  <fills count="10">
    <fill>
      <patternFill patternType="none"/>
    </fill>
    <fill>
      <patternFill patternType="gray125"/>
    </fill>
    <fill>
      <patternFill patternType="solid">
        <fgColor theme="5"/>
        <bgColor indexed="64"/>
      </patternFill>
    </fill>
    <fill>
      <patternFill patternType="solid">
        <fgColor theme="6"/>
        <bgColor indexed="64"/>
      </patternFill>
    </fill>
    <fill>
      <patternFill patternType="solid">
        <fgColor theme="0"/>
        <bgColor theme="4"/>
      </patternFill>
    </fill>
    <fill>
      <patternFill patternType="solid">
        <fgColor theme="0"/>
        <bgColor theme="4" tint="0.79998168889431442"/>
      </patternFill>
    </fill>
    <fill>
      <patternFill patternType="solid">
        <fgColor theme="0"/>
        <bgColor indexed="64"/>
      </patternFill>
    </fill>
    <fill>
      <patternFill patternType="solid">
        <fgColor theme="3" tint="0.79998168889431442"/>
        <bgColor indexed="64"/>
      </patternFill>
    </fill>
    <fill>
      <patternFill patternType="solid">
        <fgColor rgb="FFF2F2F2"/>
        <bgColor rgb="FF000000"/>
      </patternFill>
    </fill>
    <fill>
      <patternFill patternType="solid">
        <fgColor rgb="FFD9D9D9"/>
        <bgColor rgb="FF000000"/>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top style="thin">
        <color indexed="64"/>
      </top>
      <bottom style="thin">
        <color indexed="64"/>
      </bottom>
      <diagonal/>
    </border>
    <border>
      <left style="thin">
        <color rgb="FF000000"/>
      </left>
      <right style="thin">
        <color rgb="FF000000"/>
      </right>
      <top/>
      <bottom style="thin">
        <color rgb="FF000000"/>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rgb="FF000000"/>
      </left>
      <right/>
      <top/>
      <bottom style="thin">
        <color rgb="FF000000"/>
      </bottom>
      <diagonal/>
    </border>
    <border>
      <left/>
      <right style="thin">
        <color indexed="64"/>
      </right>
      <top style="thin">
        <color indexed="64"/>
      </top>
      <bottom style="thin">
        <color indexed="64"/>
      </bottom>
      <diagonal/>
    </border>
  </borders>
  <cellStyleXfs count="4">
    <xf numFmtId="0" fontId="0" fillId="0" borderId="0"/>
    <xf numFmtId="9" fontId="4" fillId="0" borderId="0" applyFont="0" applyFill="0" applyBorder="0" applyAlignment="0" applyProtection="0"/>
    <xf numFmtId="0" fontId="5" fillId="0" borderId="0"/>
    <xf numFmtId="0" fontId="5" fillId="0" borderId="0"/>
  </cellStyleXfs>
  <cellXfs count="125">
    <xf numFmtId="0" fontId="0" fillId="0" borderId="0" xfId="0"/>
    <xf numFmtId="164" fontId="0" fillId="0" borderId="0" xfId="1" applyNumberFormat="1" applyFont="1"/>
    <xf numFmtId="0" fontId="0" fillId="0" borderId="0" xfId="0" applyAlignment="1">
      <alignment horizontal="center"/>
    </xf>
    <xf numFmtId="165" fontId="0" fillId="0" borderId="0" xfId="0" applyNumberFormat="1" applyAlignment="1">
      <alignment horizontal="center"/>
    </xf>
    <xf numFmtId="0" fontId="2" fillId="0" borderId="1" xfId="0" applyFont="1" applyBorder="1" applyAlignment="1">
      <alignment horizontal="center"/>
    </xf>
    <xf numFmtId="0" fontId="0" fillId="0" borderId="1" xfId="0" applyBorder="1" applyAlignment="1">
      <alignment horizontal="center"/>
    </xf>
    <xf numFmtId="0" fontId="0" fillId="0" borderId="1" xfId="0" applyBorder="1"/>
    <xf numFmtId="165" fontId="0" fillId="0" borderId="1" xfId="0" applyNumberFormat="1" applyBorder="1" applyAlignment="1">
      <alignment horizontal="center"/>
    </xf>
    <xf numFmtId="0" fontId="7" fillId="4" borderId="1" xfId="0" applyFont="1" applyFill="1" applyBorder="1" applyAlignment="1">
      <alignment horizontal="center" wrapText="1"/>
    </xf>
    <xf numFmtId="0" fontId="7" fillId="4" borderId="1" xfId="0" applyFont="1" applyFill="1" applyBorder="1" applyAlignment="1">
      <alignment wrapText="1"/>
    </xf>
    <xf numFmtId="0" fontId="6" fillId="5" borderId="1" xfId="0" applyFont="1" applyFill="1" applyBorder="1"/>
    <xf numFmtId="0" fontId="6" fillId="6" borderId="1" xfId="0" applyFont="1" applyFill="1" applyBorder="1"/>
    <xf numFmtId="0" fontId="1" fillId="0" borderId="0" xfId="0" applyFont="1"/>
    <xf numFmtId="0" fontId="0" fillId="0" borderId="1" xfId="0" applyBorder="1" applyAlignment="1">
      <alignment horizontal="center" wrapText="1"/>
    </xf>
    <xf numFmtId="1" fontId="0" fillId="0" borderId="1" xfId="0" applyNumberFormat="1" applyBorder="1" applyAlignment="1">
      <alignment horizontal="center"/>
    </xf>
    <xf numFmtId="0" fontId="7" fillId="0" borderId="1" xfId="0" applyFont="1" applyFill="1" applyBorder="1" applyAlignment="1">
      <alignment horizontal="center" vertical="center" wrapText="1"/>
    </xf>
    <xf numFmtId="0" fontId="1" fillId="0" borderId="1" xfId="0" applyFont="1" applyBorder="1" applyAlignment="1">
      <alignment horizontal="center"/>
    </xf>
    <xf numFmtId="3" fontId="3" fillId="0" borderId="1" xfId="0" applyNumberFormat="1" applyFont="1" applyBorder="1" applyAlignment="1">
      <alignment horizontal="center"/>
    </xf>
    <xf numFmtId="0" fontId="1" fillId="0" borderId="1" xfId="0" applyFont="1" applyBorder="1" applyAlignment="1">
      <alignment horizontal="center" wrapText="1"/>
    </xf>
    <xf numFmtId="0" fontId="7" fillId="4" borderId="1" xfId="0" applyFont="1" applyFill="1" applyBorder="1" applyAlignment="1">
      <alignment horizontal="left"/>
    </xf>
    <xf numFmtId="0" fontId="1" fillId="0" borderId="0" xfId="0" applyFont="1" applyFill="1" applyBorder="1" applyAlignment="1">
      <alignment horizontal="center"/>
    </xf>
    <xf numFmtId="3" fontId="3" fillId="0" borderId="0" xfId="0" applyNumberFormat="1" applyFont="1" applyFill="1" applyBorder="1" applyAlignment="1">
      <alignment horizontal="center"/>
    </xf>
    <xf numFmtId="10" fontId="0" fillId="0" borderId="0" xfId="1" applyNumberFormat="1" applyFont="1" applyFill="1" applyBorder="1"/>
    <xf numFmtId="0" fontId="0" fillId="0" borderId="0" xfId="0" applyFill="1" applyBorder="1"/>
    <xf numFmtId="0" fontId="11" fillId="0" borderId="0" xfId="0" applyFont="1" applyFill="1"/>
    <xf numFmtId="0" fontId="10" fillId="0" borderId="0" xfId="0" applyFont="1" applyFill="1" applyBorder="1" applyAlignment="1">
      <alignment horizontal="left"/>
    </xf>
    <xf numFmtId="0" fontId="11" fillId="0" borderId="0" xfId="0" applyFont="1"/>
    <xf numFmtId="6" fontId="0" fillId="0" borderId="1" xfId="0" applyNumberFormat="1" applyBorder="1" applyAlignment="1">
      <alignment horizontal="center"/>
    </xf>
    <xf numFmtId="49" fontId="0" fillId="0" borderId="1" xfId="0" applyNumberFormat="1" applyBorder="1" applyAlignment="1">
      <alignment horizontal="center"/>
    </xf>
    <xf numFmtId="49" fontId="8" fillId="0" borderId="1" xfId="0" applyNumberFormat="1" applyFont="1" applyBorder="1" applyAlignment="1">
      <alignment horizontal="center" vertical="center"/>
    </xf>
    <xf numFmtId="167" fontId="0" fillId="6" borderId="1" xfId="0" applyNumberFormat="1" applyFill="1" applyBorder="1" applyAlignment="1">
      <alignment horizontal="center"/>
    </xf>
    <xf numFmtId="0" fontId="14" fillId="0" borderId="1" xfId="0" applyFont="1" applyBorder="1" applyAlignment="1">
      <alignment horizontal="left" vertical="center" wrapText="1"/>
    </xf>
    <xf numFmtId="0" fontId="9" fillId="0" borderId="1" xfId="0" applyFont="1" applyBorder="1" applyAlignment="1">
      <alignment horizontal="left" vertical="center" wrapText="1"/>
    </xf>
    <xf numFmtId="0" fontId="9" fillId="0" borderId="0" xfId="0" applyFont="1"/>
    <xf numFmtId="0" fontId="6" fillId="5" borderId="1" xfId="0" applyFont="1" applyFill="1" applyBorder="1" applyAlignment="1">
      <alignment horizontal="left"/>
    </xf>
    <xf numFmtId="0" fontId="6" fillId="6" borderId="1" xfId="0" applyFont="1" applyFill="1" applyBorder="1" applyAlignment="1">
      <alignment horizontal="left"/>
    </xf>
    <xf numFmtId="0" fontId="0" fillId="0" borderId="4" xfId="0" applyBorder="1" applyAlignment="1">
      <alignment horizontal="left"/>
    </xf>
    <xf numFmtId="0" fontId="0" fillId="0" borderId="2" xfId="0" applyBorder="1" applyAlignment="1">
      <alignment horizontal="center"/>
    </xf>
    <xf numFmtId="0" fontId="13" fillId="0" borderId="3" xfId="0" applyFont="1" applyFill="1" applyBorder="1" applyAlignment="1">
      <alignment wrapText="1"/>
    </xf>
    <xf numFmtId="0" fontId="2" fillId="0" borderId="0" xfId="0" applyFont="1" applyFill="1" applyBorder="1" applyAlignment="1">
      <alignment horizontal="center"/>
    </xf>
    <xf numFmtId="3" fontId="0" fillId="0" borderId="1" xfId="0" applyNumberFormat="1" applyBorder="1" applyAlignment="1">
      <alignment horizontal="center"/>
    </xf>
    <xf numFmtId="165" fontId="4" fillId="0" borderId="1" xfId="0" applyNumberFormat="1" applyFont="1" applyBorder="1" applyAlignment="1">
      <alignment horizontal="center"/>
    </xf>
    <xf numFmtId="0" fontId="6" fillId="0" borderId="1" xfId="2" applyFont="1" applyFill="1" applyBorder="1" applyAlignment="1">
      <alignment horizontal="center"/>
    </xf>
    <xf numFmtId="0" fontId="1" fillId="0" borderId="1" xfId="0" applyFont="1" applyBorder="1"/>
    <xf numFmtId="0" fontId="0" fillId="0" borderId="6" xfId="0" applyBorder="1" applyAlignment="1">
      <alignment horizontal="left"/>
    </xf>
    <xf numFmtId="0" fontId="0" fillId="0" borderId="8" xfId="0" applyBorder="1" applyAlignment="1">
      <alignment horizontal="left"/>
    </xf>
    <xf numFmtId="0" fontId="7" fillId="4" borderId="2" xfId="0" applyFont="1" applyFill="1" applyBorder="1" applyAlignment="1">
      <alignment horizontal="center" wrapText="1"/>
    </xf>
    <xf numFmtId="0" fontId="15" fillId="0" borderId="3" xfId="0" applyFont="1" applyBorder="1"/>
    <xf numFmtId="0" fontId="16" fillId="0" borderId="1" xfId="0" applyFont="1" applyFill="1" applyBorder="1" applyAlignment="1"/>
    <xf numFmtId="0" fontId="16" fillId="0" borderId="9" xfId="0" applyFont="1" applyFill="1" applyBorder="1" applyAlignment="1"/>
    <xf numFmtId="166" fontId="6" fillId="5" borderId="1" xfId="0" applyNumberFormat="1" applyFont="1" applyFill="1" applyBorder="1" applyAlignment="1">
      <alignment horizontal="right"/>
    </xf>
    <xf numFmtId="0" fontId="6" fillId="5" borderId="1" xfId="0" applyFont="1" applyFill="1" applyBorder="1" applyAlignment="1">
      <alignment horizontal="right"/>
    </xf>
    <xf numFmtId="0" fontId="0" fillId="0" borderId="3" xfId="0" applyBorder="1" applyAlignment="1">
      <alignment horizontal="left"/>
    </xf>
    <xf numFmtId="0" fontId="16" fillId="0" borderId="3" xfId="0" applyFont="1" applyFill="1" applyBorder="1" applyAlignment="1"/>
    <xf numFmtId="0" fontId="15" fillId="0" borderId="5" xfId="0" applyFont="1" applyBorder="1"/>
    <xf numFmtId="0" fontId="16" fillId="0" borderId="2" xfId="0" applyFont="1" applyFill="1" applyBorder="1" applyAlignment="1"/>
    <xf numFmtId="0" fontId="0" fillId="0" borderId="10" xfId="0" applyBorder="1" applyAlignment="1">
      <alignment horizontal="left"/>
    </xf>
    <xf numFmtId="0" fontId="15" fillId="0" borderId="7" xfId="0" applyFont="1" applyBorder="1"/>
    <xf numFmtId="168" fontId="6" fillId="5" borderId="1" xfId="0" applyNumberFormat="1" applyFont="1" applyFill="1" applyBorder="1" applyAlignment="1">
      <alignment horizontal="right"/>
    </xf>
    <xf numFmtId="168" fontId="6" fillId="6" borderId="1" xfId="0" applyNumberFormat="1" applyFont="1" applyFill="1" applyBorder="1" applyAlignment="1">
      <alignment horizontal="right"/>
    </xf>
    <xf numFmtId="166" fontId="6" fillId="6" borderId="1" xfId="0" applyNumberFormat="1" applyFont="1" applyFill="1" applyBorder="1" applyAlignment="1">
      <alignment horizontal="right"/>
    </xf>
    <xf numFmtId="0" fontId="6" fillId="6" borderId="1" xfId="0" applyFont="1" applyFill="1" applyBorder="1" applyAlignment="1">
      <alignment horizontal="right"/>
    </xf>
    <xf numFmtId="0" fontId="17" fillId="0" borderId="0" xfId="0" applyFont="1" applyFill="1" applyBorder="1" applyAlignment="1"/>
    <xf numFmtId="0" fontId="19" fillId="0" borderId="0" xfId="0" applyFont="1" applyFill="1" applyBorder="1" applyAlignment="1"/>
    <xf numFmtId="3" fontId="17" fillId="0" borderId="0" xfId="0" applyNumberFormat="1" applyFont="1" applyFill="1" applyBorder="1" applyAlignment="1"/>
    <xf numFmtId="0" fontId="12" fillId="0" borderId="0" xfId="0" applyFont="1"/>
    <xf numFmtId="3" fontId="0" fillId="0" borderId="3" xfId="0" applyNumberFormat="1" applyBorder="1" applyAlignment="1">
      <alignment horizontal="center"/>
    </xf>
    <xf numFmtId="3" fontId="0" fillId="0" borderId="11" xfId="0" applyNumberFormat="1" applyBorder="1" applyAlignment="1">
      <alignment horizontal="center"/>
    </xf>
    <xf numFmtId="0" fontId="1" fillId="0" borderId="2" xfId="0" applyFont="1" applyBorder="1" applyAlignment="1">
      <alignment horizontal="center" wrapText="1"/>
    </xf>
    <xf numFmtId="0" fontId="0" fillId="0" borderId="3" xfId="0" applyBorder="1" applyAlignment="1">
      <alignment horizontal="center"/>
    </xf>
    <xf numFmtId="0" fontId="16" fillId="0" borderId="0" xfId="0" applyFont="1" applyFill="1" applyBorder="1" applyAlignment="1"/>
    <xf numFmtId="164" fontId="16" fillId="0" borderId="0" xfId="0" applyNumberFormat="1" applyFont="1" applyFill="1" applyBorder="1" applyAlignment="1"/>
    <xf numFmtId="0" fontId="10" fillId="0" borderId="0" xfId="0" applyFont="1"/>
    <xf numFmtId="0" fontId="13" fillId="0" borderId="3" xfId="0" applyFont="1" applyFill="1" applyBorder="1" applyAlignment="1"/>
    <xf numFmtId="0" fontId="13" fillId="6" borderId="3" xfId="0" applyFont="1" applyFill="1" applyBorder="1" applyAlignment="1"/>
    <xf numFmtId="0" fontId="18" fillId="8" borderId="11" xfId="0" applyFont="1" applyFill="1" applyBorder="1" applyAlignment="1">
      <alignment horizontal="center" wrapText="1"/>
    </xf>
    <xf numFmtId="0" fontId="18" fillId="8" borderId="1" xfId="0" applyFont="1" applyFill="1" applyBorder="1" applyAlignment="1">
      <alignment horizontal="center" vertical="center"/>
    </xf>
    <xf numFmtId="0" fontId="18" fillId="8" borderId="11" xfId="0" applyFont="1" applyFill="1" applyBorder="1" applyAlignment="1">
      <alignment horizontal="center" vertical="center" wrapText="1"/>
    </xf>
    <xf numFmtId="0" fontId="18" fillId="9" borderId="11" xfId="0" applyFont="1" applyFill="1" applyBorder="1" applyAlignment="1">
      <alignment horizontal="center" vertical="center" wrapText="1"/>
    </xf>
    <xf numFmtId="0" fontId="18" fillId="8" borderId="1" xfId="0" applyFont="1" applyFill="1" applyBorder="1" applyAlignment="1">
      <alignment horizontal="center" wrapText="1"/>
    </xf>
    <xf numFmtId="0" fontId="0" fillId="0" borderId="2" xfId="0" applyFill="1" applyBorder="1" applyAlignment="1">
      <alignment horizontal="center"/>
    </xf>
    <xf numFmtId="0" fontId="0" fillId="0" borderId="1" xfId="0" applyBorder="1" applyAlignment="1">
      <alignment horizontal="left"/>
    </xf>
    <xf numFmtId="0" fontId="0" fillId="0" borderId="1" xfId="0" applyBorder="1" applyAlignment="1">
      <alignment horizontal="left" wrapText="1"/>
    </xf>
    <xf numFmtId="0" fontId="0" fillId="0" borderId="2" xfId="0" applyFill="1" applyBorder="1" applyAlignment="1">
      <alignment horizontal="left"/>
    </xf>
    <xf numFmtId="14" fontId="13" fillId="0" borderId="3" xfId="0" applyNumberFormat="1" applyFont="1" applyFill="1" applyBorder="1" applyAlignment="1"/>
    <xf numFmtId="0" fontId="0" fillId="0" borderId="2" xfId="0" applyBorder="1" applyAlignment="1">
      <alignment horizontal="left"/>
    </xf>
    <xf numFmtId="0" fontId="1" fillId="0" borderId="1" xfId="0" applyFont="1" applyFill="1" applyBorder="1" applyAlignment="1">
      <alignment horizontal="center" wrapText="1"/>
    </xf>
    <xf numFmtId="0" fontId="1" fillId="0" borderId="0" xfId="0" applyFont="1" applyFill="1"/>
    <xf numFmtId="0" fontId="20" fillId="0" borderId="2" xfId="0" applyFont="1" applyBorder="1" applyAlignment="1">
      <alignment horizontal="center"/>
    </xf>
    <xf numFmtId="6" fontId="20" fillId="0" borderId="2" xfId="0" applyNumberFormat="1" applyFont="1" applyBorder="1" applyAlignment="1">
      <alignment horizontal="center"/>
    </xf>
    <xf numFmtId="0" fontId="20" fillId="0" borderId="3" xfId="0" applyFont="1" applyBorder="1" applyAlignment="1">
      <alignment horizontal="center"/>
    </xf>
    <xf numFmtId="6" fontId="20" fillId="0" borderId="3" xfId="0" applyNumberFormat="1" applyFont="1" applyBorder="1" applyAlignment="1">
      <alignment horizontal="center"/>
    </xf>
    <xf numFmtId="0" fontId="1" fillId="0" borderId="5" xfId="0" applyFont="1" applyBorder="1"/>
    <xf numFmtId="0" fontId="0" fillId="0" borderId="3" xfId="0" applyBorder="1" applyAlignment="1">
      <alignment wrapText="1"/>
    </xf>
    <xf numFmtId="0" fontId="0" fillId="0" borderId="3" xfId="0" quotePrefix="1" applyBorder="1" applyAlignment="1">
      <alignment wrapText="1"/>
    </xf>
    <xf numFmtId="0" fontId="9" fillId="6" borderId="1" xfId="0" applyFont="1" applyFill="1" applyBorder="1" applyAlignment="1">
      <alignment horizontal="left" vertical="center" wrapText="1"/>
    </xf>
    <xf numFmtId="0" fontId="0" fillId="0" borderId="3" xfId="0" applyFill="1" applyBorder="1" applyAlignment="1">
      <alignment wrapText="1"/>
    </xf>
    <xf numFmtId="0" fontId="11" fillId="0" borderId="0" xfId="0" applyFont="1" applyAlignment="1"/>
    <xf numFmtId="165" fontId="4" fillId="0" borderId="1" xfId="0" applyNumberFormat="1" applyFont="1" applyFill="1" applyBorder="1" applyAlignment="1">
      <alignment horizontal="center"/>
    </xf>
    <xf numFmtId="0" fontId="0" fillId="0" borderId="1" xfId="0" applyFill="1" applyBorder="1" applyAlignment="1">
      <alignment horizontal="center"/>
    </xf>
    <xf numFmtId="3" fontId="0" fillId="0" borderId="0" xfId="0" applyNumberFormat="1"/>
    <xf numFmtId="1" fontId="0" fillId="0" borderId="0" xfId="0" applyNumberFormat="1"/>
    <xf numFmtId="2" fontId="16" fillId="0" borderId="0" xfId="0" applyNumberFormat="1" applyFont="1" applyFill="1" applyBorder="1" applyAlignment="1"/>
    <xf numFmtId="2" fontId="0" fillId="0" borderId="0" xfId="0" applyNumberFormat="1"/>
    <xf numFmtId="0" fontId="1" fillId="0" borderId="3" xfId="0" applyFont="1" applyBorder="1"/>
    <xf numFmtId="3" fontId="17" fillId="0" borderId="3" xfId="0" applyNumberFormat="1" applyFont="1" applyFill="1" applyBorder="1" applyAlignment="1"/>
    <xf numFmtId="0" fontId="17" fillId="0" borderId="3" xfId="0" applyFont="1" applyFill="1" applyBorder="1" applyAlignment="1"/>
    <xf numFmtId="0" fontId="22" fillId="0" borderId="3" xfId="0" applyFont="1" applyFill="1" applyBorder="1" applyAlignment="1"/>
    <xf numFmtId="0" fontId="17" fillId="0" borderId="3" xfId="0" applyFont="1" applyFill="1" applyBorder="1" applyAlignment="1">
      <alignment wrapText="1"/>
    </xf>
    <xf numFmtId="14" fontId="17" fillId="0" borderId="3" xfId="0" applyNumberFormat="1" applyFont="1" applyFill="1" applyBorder="1" applyAlignment="1"/>
    <xf numFmtId="169" fontId="17" fillId="0" borderId="0" xfId="0" applyNumberFormat="1" applyFont="1" applyFill="1" applyBorder="1" applyAlignment="1"/>
    <xf numFmtId="8" fontId="0" fillId="0" borderId="1" xfId="0" applyNumberFormat="1" applyBorder="1" applyAlignment="1">
      <alignment horizontal="center"/>
    </xf>
    <xf numFmtId="0" fontId="13" fillId="0" borderId="5" xfId="0" applyFont="1" applyFill="1" applyBorder="1" applyAlignment="1"/>
    <xf numFmtId="0" fontId="17" fillId="6" borderId="3" xfId="0" applyFont="1" applyFill="1" applyBorder="1" applyAlignment="1">
      <alignment wrapText="1"/>
    </xf>
    <xf numFmtId="14" fontId="13" fillId="0" borderId="3" xfId="0" applyNumberFormat="1" applyFont="1" applyFill="1" applyBorder="1" applyAlignment="1">
      <alignment horizontal="right"/>
    </xf>
    <xf numFmtId="3" fontId="16" fillId="0" borderId="0" xfId="0" applyNumberFormat="1" applyFont="1" applyFill="1" applyBorder="1" applyAlignment="1"/>
    <xf numFmtId="0" fontId="0" fillId="0" borderId="0" xfId="0" applyBorder="1"/>
    <xf numFmtId="0" fontId="21" fillId="0" borderId="0" xfId="0" applyFont="1" applyFill="1" applyBorder="1" applyAlignment="1">
      <alignment wrapText="1"/>
    </xf>
    <xf numFmtId="169" fontId="0" fillId="0" borderId="0" xfId="0" applyNumberFormat="1"/>
    <xf numFmtId="0" fontId="10" fillId="0" borderId="0" xfId="0" applyFont="1" applyAlignment="1">
      <alignment horizontal="left" wrapText="1"/>
    </xf>
    <xf numFmtId="0" fontId="0" fillId="3" borderId="1" xfId="0" applyFill="1" applyBorder="1" applyAlignment="1">
      <alignment horizontal="center"/>
    </xf>
    <xf numFmtId="0" fontId="0" fillId="2" borderId="1" xfId="0" applyFill="1" applyBorder="1" applyAlignment="1">
      <alignment horizontal="center"/>
    </xf>
    <xf numFmtId="0" fontId="0" fillId="2" borderId="6" xfId="0" applyFill="1" applyBorder="1" applyAlignment="1">
      <alignment horizontal="center"/>
    </xf>
    <xf numFmtId="0" fontId="0" fillId="0" borderId="0" xfId="0" applyFill="1" applyBorder="1" applyAlignment="1">
      <alignment horizontal="center"/>
    </xf>
    <xf numFmtId="0" fontId="1" fillId="7" borderId="1" xfId="0" applyFont="1" applyFill="1" applyBorder="1" applyAlignment="1">
      <alignment horizontal="center"/>
    </xf>
  </cellXfs>
  <cellStyles count="4">
    <cellStyle name="Normal" xfId="0" builtinId="0"/>
    <cellStyle name="Normal 2" xfId="2" xr:uid="{D6652D7D-990D-4476-A1F6-DB1E73CCBF63}"/>
    <cellStyle name="Normal 3" xfId="3" xr:uid="{47F9A39B-C1F1-4CDA-93E2-A5E3BC9D009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ERCOT - Summer Peak Forecast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'ERCOT-Load'!$B$5:$B$15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'ERCOT-Load'!$C$5:$C$15</c:f>
              <c:numCache>
                <c:formatCode>#,##0</c:formatCode>
                <c:ptCount val="11"/>
                <c:pt idx="0">
                  <c:v>83291</c:v>
                </c:pt>
                <c:pt idx="1">
                  <c:v>84172</c:v>
                </c:pt>
                <c:pt idx="2">
                  <c:v>84962</c:v>
                </c:pt>
                <c:pt idx="3">
                  <c:v>86623</c:v>
                </c:pt>
                <c:pt idx="4">
                  <c:v>88141</c:v>
                </c:pt>
                <c:pt idx="5">
                  <c:v>90308</c:v>
                </c:pt>
                <c:pt idx="6">
                  <c:v>92087</c:v>
                </c:pt>
                <c:pt idx="7">
                  <c:v>93836</c:v>
                </c:pt>
                <c:pt idx="8">
                  <c:v>95555</c:v>
                </c:pt>
                <c:pt idx="9">
                  <c:v>97305.490696534369</c:v>
                </c:pt>
                <c:pt idx="10">
                  <c:v>99088.048973819648</c:v>
                </c:pt>
              </c:numCache>
            </c:numRef>
          </c:val>
          <c:extLst>
            <c:ext xmlns:c16="http://schemas.microsoft.com/office/drawing/2014/chart" uri="{C3380CC4-5D6E-409C-BE32-E72D297353CC}">
              <c16:uniqueId val="{00000000-5A0A-41D0-8CC0-4D730B333AAA}"/>
            </c:ext>
          </c:extLst>
        </c:ser>
        <c:dLbls>
          <c:showLegendKey val="0"/>
          <c:showVal val="0"/>
          <c:showCatName val="0"/>
          <c:showSerName val="0"/>
          <c:showPercent val="0"/>
          <c:showBubbleSize val="0"/>
        </c:dLbls>
        <c:gapWidth val="219"/>
        <c:overlap val="-27"/>
        <c:axId val="1919211807"/>
        <c:axId val="2018642287"/>
      </c:barChart>
      <c:catAx>
        <c:axId val="19192118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18642287"/>
        <c:crosses val="autoZero"/>
        <c:auto val="1"/>
        <c:lblAlgn val="ctr"/>
        <c:lblOffset val="100"/>
        <c:noMultiLvlLbl val="0"/>
      </c:catAx>
      <c:valAx>
        <c:axId val="2018642287"/>
        <c:scaling>
          <c:orientation val="minMax"/>
          <c:min val="80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1921180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ERCOT - Energy Forecast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'ERCOT-Load'!$B$5:$B$16</c:f>
              <c:numCache>
                <c:formatCode>General</c:formatCode>
                <c:ptCount val="12"/>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'ERCOT-Load'!$D$5:$D$15</c:f>
              <c:numCache>
                <c:formatCode>#,##0</c:formatCode>
                <c:ptCount val="11"/>
                <c:pt idx="0">
                  <c:v>488883628</c:v>
                </c:pt>
                <c:pt idx="1">
                  <c:v>505479944</c:v>
                </c:pt>
                <c:pt idx="2">
                  <c:v>521838946</c:v>
                </c:pt>
                <c:pt idx="3">
                  <c:v>537265478</c:v>
                </c:pt>
                <c:pt idx="4">
                  <c:v>549441467</c:v>
                </c:pt>
                <c:pt idx="5">
                  <c:v>562065205</c:v>
                </c:pt>
                <c:pt idx="6">
                  <c:v>573777564</c:v>
                </c:pt>
                <c:pt idx="7">
                  <c:v>586500785</c:v>
                </c:pt>
                <c:pt idx="8">
                  <c:v>595829669</c:v>
                </c:pt>
                <c:pt idx="9">
                  <c:v>605306938.26888835</c:v>
                </c:pt>
                <c:pt idx="10">
                  <c:v>614934953.02338803</c:v>
                </c:pt>
              </c:numCache>
            </c:numRef>
          </c:val>
          <c:extLst>
            <c:ext xmlns:c16="http://schemas.microsoft.com/office/drawing/2014/chart" uri="{C3380CC4-5D6E-409C-BE32-E72D297353CC}">
              <c16:uniqueId val="{00000000-D7F4-4F98-960F-375E17806DF8}"/>
            </c:ext>
          </c:extLst>
        </c:ser>
        <c:dLbls>
          <c:showLegendKey val="0"/>
          <c:showVal val="0"/>
          <c:showCatName val="0"/>
          <c:showSerName val="0"/>
          <c:showPercent val="0"/>
          <c:showBubbleSize val="0"/>
        </c:dLbls>
        <c:gapWidth val="219"/>
        <c:overlap val="-27"/>
        <c:axId val="1919211807"/>
        <c:axId val="2018642287"/>
      </c:barChart>
      <c:catAx>
        <c:axId val="19192118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18642287"/>
        <c:crosses val="autoZero"/>
        <c:auto val="1"/>
        <c:lblAlgn val="ctr"/>
        <c:lblOffset val="100"/>
        <c:noMultiLvlLbl val="0"/>
      </c:catAx>
      <c:valAx>
        <c:axId val="2018642287"/>
        <c:scaling>
          <c:orientation val="minMax"/>
          <c:min val="450000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TWh</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19211807"/>
        <c:crosses val="autoZero"/>
        <c:crossBetween val="between"/>
        <c:dispUnits>
          <c:builtInUnit val="thousands"/>
        </c:dispUnits>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ERCOT - Summer Peak Forecast Range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'ERCOT-Load'!$C$3:$D$3</c:f>
              <c:strCache>
                <c:ptCount val="2"/>
                <c:pt idx="0">
                  <c:v>Base</c:v>
                </c:pt>
              </c:strCache>
            </c:strRef>
          </c:tx>
          <c:spPr>
            <a:ln w="28575" cap="rnd">
              <a:solidFill>
                <a:schemeClr val="accent1"/>
              </a:solidFill>
              <a:round/>
            </a:ln>
            <a:effectLst/>
          </c:spPr>
          <c:marker>
            <c:symbol val="none"/>
          </c:marker>
          <c:dLbls>
            <c:spPr>
              <a:solidFill>
                <a:schemeClr val="accent1">
                  <a:lumMod val="20000"/>
                  <a:lumOff val="80000"/>
                </a:schemeClr>
              </a:solid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'ERCOT-Load'!$B$5:$B$15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'ERCOT-Load'!$C$5:$C$15</c:f>
              <c:numCache>
                <c:formatCode>#,##0</c:formatCode>
                <c:ptCount val="11"/>
                <c:pt idx="0">
                  <c:v>83291</c:v>
                </c:pt>
                <c:pt idx="1">
                  <c:v>84172</c:v>
                </c:pt>
                <c:pt idx="2">
                  <c:v>84962</c:v>
                </c:pt>
                <c:pt idx="3">
                  <c:v>86623</c:v>
                </c:pt>
                <c:pt idx="4">
                  <c:v>88141</c:v>
                </c:pt>
                <c:pt idx="5">
                  <c:v>90308</c:v>
                </c:pt>
                <c:pt idx="6">
                  <c:v>92087</c:v>
                </c:pt>
                <c:pt idx="7">
                  <c:v>93836</c:v>
                </c:pt>
                <c:pt idx="8">
                  <c:v>95555</c:v>
                </c:pt>
                <c:pt idx="9">
                  <c:v>97305.490696534369</c:v>
                </c:pt>
                <c:pt idx="10">
                  <c:v>99088.048973819648</c:v>
                </c:pt>
              </c:numCache>
            </c:numRef>
          </c:val>
          <c:smooth val="0"/>
          <c:extLst>
            <c:ext xmlns:c16="http://schemas.microsoft.com/office/drawing/2014/chart" uri="{C3380CC4-5D6E-409C-BE32-E72D297353CC}">
              <c16:uniqueId val="{00000000-C33A-4D31-BE6B-7DFDFA9DA381}"/>
            </c:ext>
          </c:extLst>
        </c:ser>
        <c:ser>
          <c:idx val="1"/>
          <c:order val="1"/>
          <c:tx>
            <c:strRef>
              <c:f>'ERCOT-Load'!$E$3:$F$3</c:f>
              <c:strCache>
                <c:ptCount val="2"/>
                <c:pt idx="0">
                  <c:v>High Load</c:v>
                </c:pt>
              </c:strCache>
            </c:strRef>
          </c:tx>
          <c:spPr>
            <a:ln w="28575" cap="rnd">
              <a:solidFill>
                <a:schemeClr val="accent2"/>
              </a:solidFill>
              <a:round/>
            </a:ln>
            <a:effectLst/>
          </c:spPr>
          <c:marker>
            <c:symbol val="none"/>
          </c:marker>
          <c:dLbls>
            <c:spPr>
              <a:solidFill>
                <a:schemeClr val="accent2">
                  <a:lumMod val="20000"/>
                  <a:lumOff val="80000"/>
                </a:schemeClr>
              </a:solid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'ERCOT-Load'!$B$5:$B$15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'ERCOT-Load'!$E$5:$E$15</c:f>
              <c:numCache>
                <c:formatCode>#,##0</c:formatCode>
                <c:ptCount val="11"/>
                <c:pt idx="0">
                  <c:v>85789.73</c:v>
                </c:pt>
                <c:pt idx="1">
                  <c:v>86697.16</c:v>
                </c:pt>
                <c:pt idx="2">
                  <c:v>87510.86</c:v>
                </c:pt>
                <c:pt idx="3">
                  <c:v>89221.69</c:v>
                </c:pt>
                <c:pt idx="4">
                  <c:v>90785.23</c:v>
                </c:pt>
                <c:pt idx="5">
                  <c:v>93017.24</c:v>
                </c:pt>
                <c:pt idx="6">
                  <c:v>94849.61</c:v>
                </c:pt>
                <c:pt idx="7">
                  <c:v>96651.08</c:v>
                </c:pt>
                <c:pt idx="8">
                  <c:v>98421.650000000009</c:v>
                </c:pt>
                <c:pt idx="9">
                  <c:v>100224.6554174304</c:v>
                </c:pt>
                <c:pt idx="10">
                  <c:v>102060.69044303424</c:v>
                </c:pt>
              </c:numCache>
            </c:numRef>
          </c:val>
          <c:smooth val="0"/>
          <c:extLst>
            <c:ext xmlns:c16="http://schemas.microsoft.com/office/drawing/2014/chart" uri="{C3380CC4-5D6E-409C-BE32-E72D297353CC}">
              <c16:uniqueId val="{00000001-C33A-4D31-BE6B-7DFDFA9DA381}"/>
            </c:ext>
          </c:extLst>
        </c:ser>
        <c:dLbls>
          <c:showLegendKey val="0"/>
          <c:showVal val="0"/>
          <c:showCatName val="0"/>
          <c:showSerName val="0"/>
          <c:showPercent val="0"/>
          <c:showBubbleSize val="0"/>
        </c:dLbls>
        <c:smooth val="0"/>
        <c:axId val="1909394735"/>
        <c:axId val="1972493231"/>
      </c:lineChart>
      <c:catAx>
        <c:axId val="190939473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72493231"/>
        <c:crosses val="autoZero"/>
        <c:auto val="1"/>
        <c:lblAlgn val="ctr"/>
        <c:lblOffset val="100"/>
        <c:noMultiLvlLbl val="0"/>
      </c:catAx>
      <c:valAx>
        <c:axId val="1972493231"/>
        <c:scaling>
          <c:orientation val="minMax"/>
          <c:min val="80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9394735"/>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ERCOT - Energy Forecast Range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'ERCOT-Load'!$C$3:$D$3</c:f>
              <c:strCache>
                <c:ptCount val="2"/>
                <c:pt idx="0">
                  <c:v>Base</c:v>
                </c:pt>
              </c:strCache>
            </c:strRef>
          </c:tx>
          <c:spPr>
            <a:ln w="28575" cap="rnd">
              <a:solidFill>
                <a:schemeClr val="accent1"/>
              </a:solidFill>
              <a:round/>
            </a:ln>
            <a:effectLst/>
          </c:spPr>
          <c:marker>
            <c:symbol val="none"/>
          </c:marker>
          <c:dLbls>
            <c:spPr>
              <a:solidFill>
                <a:schemeClr val="accent1">
                  <a:lumMod val="20000"/>
                  <a:lumOff val="80000"/>
                </a:schemeClr>
              </a:solid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'ERCOT-Load'!$B$5:$B$15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'ERCOT-Load'!$D$5:$D$15</c:f>
              <c:numCache>
                <c:formatCode>#,##0</c:formatCode>
                <c:ptCount val="11"/>
                <c:pt idx="0">
                  <c:v>488883628</c:v>
                </c:pt>
                <c:pt idx="1">
                  <c:v>505479944</c:v>
                </c:pt>
                <c:pt idx="2">
                  <c:v>521838946</c:v>
                </c:pt>
                <c:pt idx="3">
                  <c:v>537265478</c:v>
                </c:pt>
                <c:pt idx="4">
                  <c:v>549441467</c:v>
                </c:pt>
                <c:pt idx="5">
                  <c:v>562065205</c:v>
                </c:pt>
                <c:pt idx="6">
                  <c:v>573777564</c:v>
                </c:pt>
                <c:pt idx="7">
                  <c:v>586500785</c:v>
                </c:pt>
                <c:pt idx="8">
                  <c:v>595829669</c:v>
                </c:pt>
                <c:pt idx="9">
                  <c:v>605306938.26888835</c:v>
                </c:pt>
                <c:pt idx="10">
                  <c:v>614934953.02338803</c:v>
                </c:pt>
              </c:numCache>
            </c:numRef>
          </c:val>
          <c:smooth val="0"/>
          <c:extLst>
            <c:ext xmlns:c16="http://schemas.microsoft.com/office/drawing/2014/chart" uri="{C3380CC4-5D6E-409C-BE32-E72D297353CC}">
              <c16:uniqueId val="{00000000-56B4-4587-B499-8C34CFAB9588}"/>
            </c:ext>
          </c:extLst>
        </c:ser>
        <c:ser>
          <c:idx val="1"/>
          <c:order val="1"/>
          <c:tx>
            <c:strRef>
              <c:f>'ERCOT-Load'!$E$3:$F$3</c:f>
              <c:strCache>
                <c:ptCount val="2"/>
                <c:pt idx="0">
                  <c:v>High Load</c:v>
                </c:pt>
              </c:strCache>
            </c:strRef>
          </c:tx>
          <c:spPr>
            <a:ln w="28575" cap="rnd">
              <a:solidFill>
                <a:schemeClr val="accent2"/>
              </a:solidFill>
              <a:round/>
            </a:ln>
            <a:effectLst/>
          </c:spPr>
          <c:marker>
            <c:symbol val="none"/>
          </c:marker>
          <c:dLbls>
            <c:spPr>
              <a:solidFill>
                <a:schemeClr val="accent2">
                  <a:lumMod val="20000"/>
                  <a:lumOff val="80000"/>
                </a:schemeClr>
              </a:solid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'ERCOT-Load'!$B$5:$B$15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'ERCOT-Load'!$F$5:$F$15</c:f>
              <c:numCache>
                <c:formatCode>#,##0</c:formatCode>
                <c:ptCount val="11"/>
                <c:pt idx="0">
                  <c:v>503550136.84000003</c:v>
                </c:pt>
                <c:pt idx="1">
                  <c:v>520644342.31999999</c:v>
                </c:pt>
                <c:pt idx="2">
                  <c:v>537494114.38</c:v>
                </c:pt>
                <c:pt idx="3">
                  <c:v>553383442.34000003</c:v>
                </c:pt>
                <c:pt idx="4">
                  <c:v>565924711.00999999</c:v>
                </c:pt>
                <c:pt idx="5">
                  <c:v>578927161.14999998</c:v>
                </c:pt>
                <c:pt idx="6">
                  <c:v>590990890.91999996</c:v>
                </c:pt>
                <c:pt idx="7">
                  <c:v>604095808.55000007</c:v>
                </c:pt>
                <c:pt idx="8">
                  <c:v>613704559.07000005</c:v>
                </c:pt>
                <c:pt idx="9">
                  <c:v>623466146.41695499</c:v>
                </c:pt>
                <c:pt idx="10">
                  <c:v>633383001.61408973</c:v>
                </c:pt>
              </c:numCache>
            </c:numRef>
          </c:val>
          <c:smooth val="0"/>
          <c:extLst>
            <c:ext xmlns:c16="http://schemas.microsoft.com/office/drawing/2014/chart" uri="{C3380CC4-5D6E-409C-BE32-E72D297353CC}">
              <c16:uniqueId val="{00000001-56B4-4587-B499-8C34CFAB9588}"/>
            </c:ext>
          </c:extLst>
        </c:ser>
        <c:dLbls>
          <c:showLegendKey val="0"/>
          <c:showVal val="0"/>
          <c:showCatName val="0"/>
          <c:showSerName val="0"/>
          <c:showPercent val="0"/>
          <c:showBubbleSize val="0"/>
        </c:dLbls>
        <c:smooth val="0"/>
        <c:axId val="1909394735"/>
        <c:axId val="1972493231"/>
      </c:lineChart>
      <c:catAx>
        <c:axId val="190939473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72493231"/>
        <c:crosses val="autoZero"/>
        <c:auto val="1"/>
        <c:lblAlgn val="ctr"/>
        <c:lblOffset val="100"/>
        <c:noMultiLvlLbl val="0"/>
      </c:catAx>
      <c:valAx>
        <c:axId val="1972493231"/>
        <c:scaling>
          <c:orientation val="minMax"/>
          <c:min val="450080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TWh</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09394735"/>
        <c:crosses val="autoZero"/>
        <c:crossBetween val="between"/>
        <c:dispUnits>
          <c:builtInUnit val="thousands"/>
        </c:dispUnits>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AE Demand Response Projections (2025  - 2035)</a:t>
            </a:r>
          </a:p>
        </c:rich>
      </c:tx>
      <c:layout>
        <c:manualLayout>
          <c:xMode val="edge"/>
          <c:yMode val="edge"/>
          <c:x val="0.15970294035826166"/>
          <c:y val="1.785714285714285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spPr>
            <a:solidFill>
              <a:schemeClr val="accent2"/>
            </a:solidFill>
            <a:ln>
              <a:noFill/>
            </a:ln>
            <a:effectLst/>
          </c:spPr>
          <c:invertIfNegative val="0"/>
          <c:cat>
            <c:numRef>
              <c:f>'Demand Response'!$B$5:$B$15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'Demand Response'!$C$5:$C$15</c:f>
              <c:numCache>
                <c:formatCode>0</c:formatCode>
                <c:ptCount val="11"/>
                <c:pt idx="0">
                  <c:v>46.65</c:v>
                </c:pt>
                <c:pt idx="1">
                  <c:v>55.129999999999995</c:v>
                </c:pt>
                <c:pt idx="2">
                  <c:v>61.389999999999993</c:v>
                </c:pt>
                <c:pt idx="3">
                  <c:v>68.19</c:v>
                </c:pt>
                <c:pt idx="4">
                  <c:v>75.63</c:v>
                </c:pt>
                <c:pt idx="5">
                  <c:v>84.22999999999999</c:v>
                </c:pt>
                <c:pt idx="6">
                  <c:v>91.469999999999985</c:v>
                </c:pt>
                <c:pt idx="7">
                  <c:v>98.70999999999998</c:v>
                </c:pt>
                <c:pt idx="8">
                  <c:v>105.94999999999997</c:v>
                </c:pt>
                <c:pt idx="9">
                  <c:v>113.18999999999997</c:v>
                </c:pt>
                <c:pt idx="10">
                  <c:v>120.42999999999996</c:v>
                </c:pt>
              </c:numCache>
            </c:numRef>
          </c:val>
          <c:extLst>
            <c:ext xmlns:c16="http://schemas.microsoft.com/office/drawing/2014/chart" uri="{C3380CC4-5D6E-409C-BE32-E72D297353CC}">
              <c16:uniqueId val="{00000003-7314-4652-B080-A42225F5EBF4}"/>
            </c:ext>
          </c:extLst>
        </c:ser>
        <c:dLbls>
          <c:showLegendKey val="0"/>
          <c:showVal val="0"/>
          <c:showCatName val="0"/>
          <c:showSerName val="0"/>
          <c:showPercent val="0"/>
          <c:showBubbleSize val="0"/>
        </c:dLbls>
        <c:gapWidth val="150"/>
        <c:axId val="597018631"/>
        <c:axId val="597909511"/>
      </c:barChart>
      <c:catAx>
        <c:axId val="5970186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97909511"/>
        <c:crosses val="autoZero"/>
        <c:auto val="1"/>
        <c:lblAlgn val="ctr"/>
        <c:lblOffset val="100"/>
        <c:noMultiLvlLbl val="0"/>
      </c:catAx>
      <c:valAx>
        <c:axId val="5979095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97018631"/>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AE Energy Efficiency Projections (2025  - 2035)</a:t>
            </a:r>
          </a:p>
        </c:rich>
      </c:tx>
      <c:layout>
        <c:manualLayout>
          <c:xMode val="edge"/>
          <c:yMode val="edge"/>
          <c:x val="0.15970294035826166"/>
          <c:y val="1.785714285714285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spPr>
            <a:solidFill>
              <a:schemeClr val="accent2"/>
            </a:solidFill>
            <a:ln>
              <a:noFill/>
            </a:ln>
            <a:effectLst/>
          </c:spPr>
          <c:invertIfNegative val="0"/>
          <c:cat>
            <c:numRef>
              <c:f>'Energy Efficiency'!$B$5:$B$15</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'Energy Efficiency'!$C$5:$C$15</c:f>
              <c:numCache>
                <c:formatCode>#,##0</c:formatCode>
                <c:ptCount val="11"/>
                <c:pt idx="0">
                  <c:v>858.7</c:v>
                </c:pt>
                <c:pt idx="1">
                  <c:v>896.09999999999991</c:v>
                </c:pt>
                <c:pt idx="2">
                  <c:v>931.4</c:v>
                </c:pt>
                <c:pt idx="3">
                  <c:v>966.3</c:v>
                </c:pt>
                <c:pt idx="4">
                  <c:v>1000.6</c:v>
                </c:pt>
                <c:pt idx="5">
                  <c:v>1032.7</c:v>
                </c:pt>
                <c:pt idx="6">
                  <c:v>1063.7</c:v>
                </c:pt>
                <c:pt idx="7">
                  <c:v>1094.6999999999998</c:v>
                </c:pt>
                <c:pt idx="8">
                  <c:v>1125.7</c:v>
                </c:pt>
                <c:pt idx="9">
                  <c:v>1156.7</c:v>
                </c:pt>
                <c:pt idx="10">
                  <c:v>1187.7</c:v>
                </c:pt>
              </c:numCache>
            </c:numRef>
          </c:val>
          <c:extLst>
            <c:ext xmlns:c16="http://schemas.microsoft.com/office/drawing/2014/chart" uri="{C3380CC4-5D6E-409C-BE32-E72D297353CC}">
              <c16:uniqueId val="{0000000D-DF9B-4001-B943-3499F7164F43}"/>
            </c:ext>
          </c:extLst>
        </c:ser>
        <c:dLbls>
          <c:showLegendKey val="0"/>
          <c:showVal val="0"/>
          <c:showCatName val="0"/>
          <c:showSerName val="0"/>
          <c:showPercent val="0"/>
          <c:showBubbleSize val="0"/>
        </c:dLbls>
        <c:gapWidth val="150"/>
        <c:axId val="597018631"/>
        <c:axId val="597909511"/>
      </c:barChart>
      <c:catAx>
        <c:axId val="5970186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97909511"/>
        <c:crosses val="autoZero"/>
        <c:auto val="1"/>
        <c:lblAlgn val="ctr"/>
        <c:lblOffset val="100"/>
        <c:noMultiLvlLbl val="0"/>
      </c:catAx>
      <c:valAx>
        <c:axId val="5979095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97018631"/>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AE Local Solar Projections (2025 - 2035)</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3"/>
          <c:order val="0"/>
          <c:tx>
            <c:strRef>
              <c:f>'Local Solar'!$E$5</c:f>
              <c:strCache>
                <c:ptCount val="1"/>
                <c:pt idx="0">
                  <c:v>Total Local Solar (MWac)</c:v>
                </c:pt>
              </c:strCache>
            </c:strRef>
          </c:tx>
          <c:spPr>
            <a:solidFill>
              <a:schemeClr val="accent4"/>
            </a:solidFill>
            <a:ln>
              <a:noFill/>
            </a:ln>
            <a:effectLst/>
          </c:spPr>
          <c:invertIfNegative val="0"/>
          <c:cat>
            <c:numRef>
              <c:f>'Local Solar'!$B$6:$B$16</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'Local Solar'!$E$6:$E$16</c:f>
              <c:numCache>
                <c:formatCode>#,##0</c:formatCode>
                <c:ptCount val="11"/>
                <c:pt idx="0">
                  <c:v>168</c:v>
                </c:pt>
                <c:pt idx="1">
                  <c:v>194</c:v>
                </c:pt>
                <c:pt idx="2">
                  <c:v>212</c:v>
                </c:pt>
                <c:pt idx="3">
                  <c:v>230</c:v>
                </c:pt>
                <c:pt idx="4">
                  <c:v>248</c:v>
                </c:pt>
                <c:pt idx="5">
                  <c:v>262</c:v>
                </c:pt>
                <c:pt idx="6">
                  <c:v>276</c:v>
                </c:pt>
                <c:pt idx="7">
                  <c:v>290</c:v>
                </c:pt>
                <c:pt idx="8">
                  <c:v>304</c:v>
                </c:pt>
                <c:pt idx="9">
                  <c:v>318</c:v>
                </c:pt>
                <c:pt idx="10">
                  <c:v>332</c:v>
                </c:pt>
              </c:numCache>
            </c:numRef>
          </c:val>
          <c:extLst>
            <c:ext xmlns:c16="http://schemas.microsoft.com/office/drawing/2014/chart" uri="{C3380CC4-5D6E-409C-BE32-E72D297353CC}">
              <c16:uniqueId val="{00000008-7E36-4C14-8A30-B7E7FBC91360}"/>
            </c:ext>
          </c:extLst>
        </c:ser>
        <c:dLbls>
          <c:showLegendKey val="0"/>
          <c:showVal val="0"/>
          <c:showCatName val="0"/>
          <c:showSerName val="0"/>
          <c:showPercent val="0"/>
          <c:showBubbleSize val="0"/>
        </c:dLbls>
        <c:gapWidth val="150"/>
        <c:overlap val="100"/>
        <c:axId val="900492431"/>
        <c:axId val="1991088287"/>
      </c:barChart>
      <c:catAx>
        <c:axId val="9004924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91088287"/>
        <c:crosses val="autoZero"/>
        <c:auto val="1"/>
        <c:lblAlgn val="ctr"/>
        <c:lblOffset val="100"/>
        <c:noMultiLvlLbl val="0"/>
      </c:catAx>
      <c:valAx>
        <c:axId val="1991088287"/>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0049243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4.xml.rels><?xml version="1.0" encoding="UTF-8" standalone="yes"?>
<Relationships xmlns="http://schemas.openxmlformats.org/package/2006/relationships"><Relationship Id="rId1" Type="http://schemas.openxmlformats.org/officeDocument/2006/relationships/chart" Target="../charts/chart5.xml"/></Relationships>
</file>

<file path=xl/drawings/_rels/drawing5.xml.rels><?xml version="1.0" encoding="UTF-8" standalone="yes"?>
<Relationships xmlns="http://schemas.openxmlformats.org/package/2006/relationships"><Relationship Id="rId1" Type="http://schemas.openxmlformats.org/officeDocument/2006/relationships/chart" Target="../charts/chart6.xml"/></Relationships>
</file>

<file path=xl/drawings/_rels/drawing6.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editAs="oneCell">
    <xdr:from>
      <xdr:col>14</xdr:col>
      <xdr:colOff>211455</xdr:colOff>
      <xdr:row>1</xdr:row>
      <xdr:rowOff>163830</xdr:rowOff>
    </xdr:from>
    <xdr:to>
      <xdr:col>19</xdr:col>
      <xdr:colOff>441960</xdr:colOff>
      <xdr:row>46</xdr:row>
      <xdr:rowOff>159790</xdr:rowOff>
    </xdr:to>
    <xdr:pic>
      <xdr:nvPicPr>
        <xdr:cNvPr id="2" name="Picture 1">
          <a:extLst>
            <a:ext uri="{FF2B5EF4-FFF2-40B4-BE49-F238E27FC236}">
              <a16:creationId xmlns:a16="http://schemas.microsoft.com/office/drawing/2014/main" id="{372784B0-49AB-469D-A9D9-87892EA8076A}"/>
            </a:ext>
            <a:ext uri="{147F2762-F138-4A5C-976F-8EAC2B608ADB}">
              <a16:predDERef xmlns:a16="http://schemas.microsoft.com/office/drawing/2014/main" pred="{78D67D0B-6606-9B71-CC35-8D2BCA2B94A9}"/>
            </a:ext>
          </a:extLst>
        </xdr:cNvPr>
        <xdr:cNvPicPr>
          <a:picLocks noChangeAspect="1"/>
        </xdr:cNvPicPr>
      </xdr:nvPicPr>
      <xdr:blipFill>
        <a:blip xmlns:r="http://schemas.openxmlformats.org/officeDocument/2006/relationships" r:embed="rId1"/>
        <a:stretch>
          <a:fillRect/>
        </a:stretch>
      </xdr:blipFill>
      <xdr:spPr>
        <a:xfrm>
          <a:off x="13470255" y="346710"/>
          <a:ext cx="3278505" cy="8225560"/>
        </a:xfrm>
        <a:prstGeom prst="rect">
          <a:avLst/>
        </a:prstGeom>
      </xdr:spPr>
    </xdr:pic>
    <xdr:clientData/>
  </xdr:twoCellAnchor>
  <xdr:twoCellAnchor editAs="oneCell">
    <xdr:from>
      <xdr:col>0</xdr:col>
      <xdr:colOff>607060</xdr:colOff>
      <xdr:row>1</xdr:row>
      <xdr:rowOff>170180</xdr:rowOff>
    </xdr:from>
    <xdr:to>
      <xdr:col>14</xdr:col>
      <xdr:colOff>157814</xdr:colOff>
      <xdr:row>46</xdr:row>
      <xdr:rowOff>137160</xdr:rowOff>
    </xdr:to>
    <xdr:pic>
      <xdr:nvPicPr>
        <xdr:cNvPr id="3" name="Picture 2">
          <a:extLst>
            <a:ext uri="{FF2B5EF4-FFF2-40B4-BE49-F238E27FC236}">
              <a16:creationId xmlns:a16="http://schemas.microsoft.com/office/drawing/2014/main" id="{DD5369CB-E782-49BC-89D4-BD9BDA7084ED}"/>
            </a:ext>
            <a:ext uri="{147F2762-F138-4A5C-976F-8EAC2B608ADB}">
              <a16:predDERef xmlns:a16="http://schemas.microsoft.com/office/drawing/2014/main" pred="{B882AB04-7316-DE44-DE2D-D4C53AAB35B5}"/>
            </a:ext>
          </a:extLst>
        </xdr:cNvPr>
        <xdr:cNvPicPr>
          <a:picLocks noChangeAspect="1"/>
        </xdr:cNvPicPr>
      </xdr:nvPicPr>
      <xdr:blipFill>
        <a:blip xmlns:r="http://schemas.openxmlformats.org/officeDocument/2006/relationships" r:embed="rId2"/>
        <a:stretch>
          <a:fillRect/>
        </a:stretch>
      </xdr:blipFill>
      <xdr:spPr>
        <a:xfrm>
          <a:off x="607060" y="353060"/>
          <a:ext cx="12809554" cy="81965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3</xdr:row>
      <xdr:rowOff>685799</xdr:rowOff>
    </xdr:from>
    <xdr:to>
      <xdr:col>7</xdr:col>
      <xdr:colOff>520700</xdr:colOff>
      <xdr:row>41</xdr:row>
      <xdr:rowOff>65190</xdr:rowOff>
    </xdr:to>
    <xdr:pic>
      <xdr:nvPicPr>
        <xdr:cNvPr id="2" name="Picture 1">
          <a:extLst>
            <a:ext uri="{FF2B5EF4-FFF2-40B4-BE49-F238E27FC236}">
              <a16:creationId xmlns:a16="http://schemas.microsoft.com/office/drawing/2014/main" id="{20735904-C3E4-441E-A58B-5CACA5051B2B}"/>
            </a:ext>
          </a:extLst>
        </xdr:cNvPr>
        <xdr:cNvPicPr>
          <a:picLocks noChangeAspect="1"/>
        </xdr:cNvPicPr>
      </xdr:nvPicPr>
      <xdr:blipFill>
        <a:blip xmlns:r="http://schemas.openxmlformats.org/officeDocument/2006/relationships" r:embed="rId1"/>
        <a:stretch>
          <a:fillRect/>
        </a:stretch>
      </xdr:blipFill>
      <xdr:spPr>
        <a:xfrm>
          <a:off x="76200" y="1219199"/>
          <a:ext cx="9779000" cy="6821591"/>
        </a:xfrm>
        <a:prstGeom prst="rect">
          <a:avLst/>
        </a:prstGeom>
      </xdr:spPr>
    </xdr:pic>
    <xdr:clientData/>
  </xdr:twoCellAnchor>
  <xdr:twoCellAnchor editAs="oneCell">
    <xdr:from>
      <xdr:col>7</xdr:col>
      <xdr:colOff>546100</xdr:colOff>
      <xdr:row>3</xdr:row>
      <xdr:rowOff>698500</xdr:rowOff>
    </xdr:from>
    <xdr:to>
      <xdr:col>20</xdr:col>
      <xdr:colOff>558800</xdr:colOff>
      <xdr:row>41</xdr:row>
      <xdr:rowOff>50800</xdr:rowOff>
    </xdr:to>
    <xdr:pic>
      <xdr:nvPicPr>
        <xdr:cNvPr id="3" name="Picture 2">
          <a:extLst>
            <a:ext uri="{FF2B5EF4-FFF2-40B4-BE49-F238E27FC236}">
              <a16:creationId xmlns:a16="http://schemas.microsoft.com/office/drawing/2014/main" id="{9E0F2DA2-53A9-4D74-9E70-14432D794FE5}"/>
            </a:ext>
            <a:ext uri="{147F2762-F138-4A5C-976F-8EAC2B608ADB}">
              <a16:predDERef xmlns:a16="http://schemas.microsoft.com/office/drawing/2014/main" pred="{7138C24F-0A01-4602-4D59-A28222559D69}"/>
            </a:ext>
          </a:extLst>
        </xdr:cNvPr>
        <xdr:cNvPicPr>
          <a:picLocks noChangeAspect="1"/>
        </xdr:cNvPicPr>
      </xdr:nvPicPr>
      <xdr:blipFill>
        <a:blip xmlns:r="http://schemas.openxmlformats.org/officeDocument/2006/relationships" r:embed="rId2"/>
        <a:stretch>
          <a:fillRect/>
        </a:stretch>
      </xdr:blipFill>
      <xdr:spPr>
        <a:xfrm>
          <a:off x="9880600" y="1231900"/>
          <a:ext cx="9220200" cy="67945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8889</xdr:colOff>
      <xdr:row>20</xdr:row>
      <xdr:rowOff>10161</xdr:rowOff>
    </xdr:from>
    <xdr:to>
      <xdr:col>7</xdr:col>
      <xdr:colOff>287866</xdr:colOff>
      <xdr:row>35</xdr:row>
      <xdr:rowOff>134621</xdr:rowOff>
    </xdr:to>
    <xdr:graphicFrame macro="">
      <xdr:nvGraphicFramePr>
        <xdr:cNvPr id="21" name="Chart 1">
          <a:extLst>
            <a:ext uri="{FF2B5EF4-FFF2-40B4-BE49-F238E27FC236}">
              <a16:creationId xmlns:a16="http://schemas.microsoft.com/office/drawing/2014/main" id="{31EAF4AC-66C2-4959-B678-B30516459F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626109</xdr:colOff>
      <xdr:row>19</xdr:row>
      <xdr:rowOff>176106</xdr:rowOff>
    </xdr:from>
    <xdr:to>
      <xdr:col>16</xdr:col>
      <xdr:colOff>95250</xdr:colOff>
      <xdr:row>35</xdr:row>
      <xdr:rowOff>121242</xdr:rowOff>
    </xdr:to>
    <xdr:graphicFrame macro="">
      <xdr:nvGraphicFramePr>
        <xdr:cNvPr id="20" name="Chart 2">
          <a:extLst>
            <a:ext uri="{FF2B5EF4-FFF2-40B4-BE49-F238E27FC236}">
              <a16:creationId xmlns:a16="http://schemas.microsoft.com/office/drawing/2014/main" id="{A92B7346-0E22-4F9E-9172-E2734537E41E}"/>
            </a:ext>
            <a:ext uri="{147F2762-F138-4A5C-976F-8EAC2B608ADB}">
              <a16:predDERef xmlns:a16="http://schemas.microsoft.com/office/drawing/2014/main" pred="{31EAF4AC-66C2-4959-B678-B30516459F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13970</xdr:colOff>
      <xdr:row>37</xdr:row>
      <xdr:rowOff>15240</xdr:rowOff>
    </xdr:from>
    <xdr:to>
      <xdr:col>7</xdr:col>
      <xdr:colOff>19051</xdr:colOff>
      <xdr:row>52</xdr:row>
      <xdr:rowOff>130556</xdr:rowOff>
    </xdr:to>
    <xdr:graphicFrame macro="">
      <xdr:nvGraphicFramePr>
        <xdr:cNvPr id="31" name="Chart 3">
          <a:extLst>
            <a:ext uri="{FF2B5EF4-FFF2-40B4-BE49-F238E27FC236}">
              <a16:creationId xmlns:a16="http://schemas.microsoft.com/office/drawing/2014/main" id="{CE5C9BF8-1E54-4DF1-8FAA-D5E3D4F1C4C1}"/>
            </a:ext>
            <a:ext uri="{147F2762-F138-4A5C-976F-8EAC2B608ADB}">
              <a16:predDERef xmlns:a16="http://schemas.microsoft.com/office/drawing/2014/main" pred="{A92B7346-0E22-4F9E-9172-E2734537E4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654049</xdr:colOff>
      <xdr:row>37</xdr:row>
      <xdr:rowOff>25400</xdr:rowOff>
    </xdr:from>
    <xdr:to>
      <xdr:col>15</xdr:col>
      <xdr:colOff>489797</xdr:colOff>
      <xdr:row>52</xdr:row>
      <xdr:rowOff>140716</xdr:rowOff>
    </xdr:to>
    <xdr:graphicFrame macro="">
      <xdr:nvGraphicFramePr>
        <xdr:cNvPr id="32" name="Chart 4">
          <a:extLst>
            <a:ext uri="{FF2B5EF4-FFF2-40B4-BE49-F238E27FC236}">
              <a16:creationId xmlns:a16="http://schemas.microsoft.com/office/drawing/2014/main" id="{8041591F-81FA-4019-9755-CC40CFF7E799}"/>
            </a:ext>
            <a:ext uri="{147F2762-F138-4A5C-976F-8EAC2B608ADB}">
              <a16:predDERef xmlns:a16="http://schemas.microsoft.com/office/drawing/2014/main" pred="{CE5C9BF8-1E54-4DF1-8FAA-D5E3D4F1C4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4</xdr:col>
      <xdr:colOff>6350</xdr:colOff>
      <xdr:row>3</xdr:row>
      <xdr:rowOff>2117</xdr:rowOff>
    </xdr:from>
    <xdr:to>
      <xdr:col>14</xdr:col>
      <xdr:colOff>111125</xdr:colOff>
      <xdr:row>20</xdr:row>
      <xdr:rowOff>106893</xdr:rowOff>
    </xdr:to>
    <xdr:graphicFrame macro="">
      <xdr:nvGraphicFramePr>
        <xdr:cNvPr id="3" name="Chart 2">
          <a:extLst>
            <a:ext uri="{FF2B5EF4-FFF2-40B4-BE49-F238E27FC236}">
              <a16:creationId xmlns:a16="http://schemas.microsoft.com/office/drawing/2014/main" id="{47EC60E2-2130-48F8-3319-58D2F2078A5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xdr:col>
      <xdr:colOff>1</xdr:colOff>
      <xdr:row>20</xdr:row>
      <xdr:rowOff>183093</xdr:rowOff>
    </xdr:from>
    <xdr:to>
      <xdr:col>6</xdr:col>
      <xdr:colOff>1078443</xdr:colOff>
      <xdr:row>39</xdr:row>
      <xdr:rowOff>106892</xdr:rowOff>
    </xdr:to>
    <xdr:graphicFrame macro="">
      <xdr:nvGraphicFramePr>
        <xdr:cNvPr id="3" name="Chart 2">
          <a:extLst>
            <a:ext uri="{FF2B5EF4-FFF2-40B4-BE49-F238E27FC236}">
              <a16:creationId xmlns:a16="http://schemas.microsoft.com/office/drawing/2014/main" id="{0B068B64-EF77-4718-AB13-1569A3E09A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4233</xdr:colOff>
      <xdr:row>20</xdr:row>
      <xdr:rowOff>8467</xdr:rowOff>
    </xdr:from>
    <xdr:to>
      <xdr:col>7</xdr:col>
      <xdr:colOff>6350</xdr:colOff>
      <xdr:row>36</xdr:row>
      <xdr:rowOff>77216</xdr:rowOff>
    </xdr:to>
    <xdr:graphicFrame macro="">
      <xdr:nvGraphicFramePr>
        <xdr:cNvPr id="6" name="Chart 2">
          <a:extLst>
            <a:ext uri="{FF2B5EF4-FFF2-40B4-BE49-F238E27FC236}">
              <a16:creationId xmlns:a16="http://schemas.microsoft.com/office/drawing/2014/main" id="{122FE1FA-104A-4AA0-897C-99272918A29F}"/>
            </a:ext>
            <a:ext uri="{147F2762-F138-4A5C-976F-8EAC2B608ADB}">
              <a16:predDERef xmlns:a16="http://schemas.microsoft.com/office/drawing/2014/main" pred="{CBD1C9B0-BA48-5B1C-86AA-5F5F77DF73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6.xml"/><Relationship Id="rId1" Type="http://schemas.openxmlformats.org/officeDocument/2006/relationships/printerSettings" Target="../printerSettings/printerSettings9.bin"/><Relationship Id="rId4" Type="http://schemas.openxmlformats.org/officeDocument/2006/relationships/comments" Target="../comments2.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A454BB-A953-4D2C-BD4F-BCFFDDB15C83}">
  <sheetPr>
    <tabColor rgb="FFFFC000"/>
    <pageSetUpPr fitToPage="1"/>
  </sheetPr>
  <dimension ref="B1:H44"/>
  <sheetViews>
    <sheetView topLeftCell="D1" zoomScale="90" zoomScaleNormal="90" workbookViewId="0">
      <selection activeCell="E22" sqref="E22"/>
    </sheetView>
  </sheetViews>
  <sheetFormatPr defaultRowHeight="15"/>
  <cols>
    <col min="1" max="1" width="13.42578125" customWidth="1"/>
    <col min="2" max="2" width="32.5703125" customWidth="1"/>
    <col min="3" max="3" width="26" customWidth="1"/>
    <col min="4" max="4" width="47" customWidth="1"/>
    <col min="5" max="5" width="24.85546875" customWidth="1"/>
    <col min="6" max="6" width="43.28515625" customWidth="1"/>
    <col min="7" max="7" width="18" customWidth="1"/>
    <col min="8" max="8" width="12.7109375" customWidth="1"/>
  </cols>
  <sheetData>
    <row r="1" spans="2:8">
      <c r="B1" s="12" t="s">
        <v>0</v>
      </c>
    </row>
    <row r="3" spans="2:8">
      <c r="B3" s="104" t="s">
        <v>1</v>
      </c>
      <c r="C3" s="104" t="s">
        <v>2</v>
      </c>
      <c r="D3" s="104" t="s">
        <v>3</v>
      </c>
      <c r="E3" s="104" t="s">
        <v>4</v>
      </c>
      <c r="F3" s="104" t="s">
        <v>5</v>
      </c>
    </row>
    <row r="4" spans="2:8">
      <c r="B4" s="107" t="s">
        <v>6</v>
      </c>
      <c r="C4" s="105" t="s">
        <v>7</v>
      </c>
      <c r="D4" s="108" t="s">
        <v>8</v>
      </c>
      <c r="E4" s="109">
        <v>45483</v>
      </c>
      <c r="F4" s="108" t="s">
        <v>9</v>
      </c>
      <c r="G4" s="62"/>
      <c r="H4" s="64"/>
    </row>
    <row r="5" spans="2:8" ht="29.25">
      <c r="B5" s="107" t="s">
        <v>10</v>
      </c>
      <c r="C5" s="105" t="s">
        <v>11</v>
      </c>
      <c r="D5" s="108" t="s">
        <v>12</v>
      </c>
      <c r="E5" s="109">
        <v>45485</v>
      </c>
      <c r="F5" s="108" t="s">
        <v>13</v>
      </c>
      <c r="G5" s="62"/>
      <c r="H5" s="64"/>
    </row>
    <row r="6" spans="2:8" ht="29.25">
      <c r="B6" s="107" t="s">
        <v>14</v>
      </c>
      <c r="C6" s="105" t="s">
        <v>15</v>
      </c>
      <c r="D6" s="108" t="s">
        <v>12</v>
      </c>
      <c r="E6" s="109">
        <v>45485</v>
      </c>
      <c r="F6" s="108" t="s">
        <v>13</v>
      </c>
      <c r="G6" s="62"/>
      <c r="H6" s="64"/>
    </row>
    <row r="7" spans="2:8" ht="43.5">
      <c r="B7" s="107" t="s">
        <v>16</v>
      </c>
      <c r="C7" s="105" t="s">
        <v>17</v>
      </c>
      <c r="D7" s="108" t="s">
        <v>18</v>
      </c>
      <c r="E7" s="109">
        <v>45491</v>
      </c>
      <c r="F7" s="108" t="s">
        <v>19</v>
      </c>
      <c r="G7" s="62"/>
      <c r="H7" s="64"/>
    </row>
    <row r="8" spans="2:8" ht="57.75">
      <c r="B8" s="107" t="s">
        <v>16</v>
      </c>
      <c r="C8" s="105" t="s">
        <v>20</v>
      </c>
      <c r="D8" s="108" t="s">
        <v>21</v>
      </c>
      <c r="E8" s="109">
        <v>45491</v>
      </c>
      <c r="F8" s="108" t="s">
        <v>19</v>
      </c>
      <c r="G8" s="62"/>
      <c r="H8" s="64"/>
    </row>
    <row r="9" spans="2:8" ht="29.25">
      <c r="B9" s="107" t="s">
        <v>16</v>
      </c>
      <c r="C9" s="105" t="s">
        <v>22</v>
      </c>
      <c r="D9" s="108" t="s">
        <v>23</v>
      </c>
      <c r="E9" s="109">
        <v>45491</v>
      </c>
      <c r="F9" s="108" t="s">
        <v>24</v>
      </c>
      <c r="G9" s="62"/>
      <c r="H9" s="64"/>
    </row>
    <row r="10" spans="2:8">
      <c r="B10" s="107" t="s">
        <v>25</v>
      </c>
      <c r="C10" s="105" t="s">
        <v>26</v>
      </c>
      <c r="D10" s="108" t="s">
        <v>27</v>
      </c>
      <c r="E10" s="109">
        <v>45491</v>
      </c>
      <c r="F10" s="108" t="s">
        <v>24</v>
      </c>
      <c r="G10" s="62"/>
      <c r="H10" s="64"/>
    </row>
    <row r="11" spans="2:8">
      <c r="B11" s="107" t="s">
        <v>25</v>
      </c>
      <c r="C11" s="105" t="s">
        <v>28</v>
      </c>
      <c r="D11" s="108" t="s">
        <v>29</v>
      </c>
      <c r="E11" s="109">
        <v>45491</v>
      </c>
      <c r="F11" s="108" t="s">
        <v>24</v>
      </c>
      <c r="G11" s="62"/>
      <c r="H11" s="64"/>
    </row>
    <row r="12" spans="2:8">
      <c r="B12" s="107" t="s">
        <v>25</v>
      </c>
      <c r="C12" s="105" t="s">
        <v>30</v>
      </c>
      <c r="D12" s="113" t="s">
        <v>31</v>
      </c>
      <c r="E12" s="109">
        <v>45491</v>
      </c>
      <c r="F12" s="108" t="s">
        <v>24</v>
      </c>
      <c r="G12" s="62"/>
      <c r="H12" s="64"/>
    </row>
    <row r="13" spans="2:8">
      <c r="B13" s="107" t="s">
        <v>32</v>
      </c>
      <c r="C13" s="105" t="s">
        <v>33</v>
      </c>
      <c r="D13" s="108" t="s">
        <v>34</v>
      </c>
      <c r="E13" s="109">
        <v>45491</v>
      </c>
      <c r="F13" s="108" t="s">
        <v>24</v>
      </c>
      <c r="G13" s="62"/>
      <c r="H13" s="64"/>
    </row>
    <row r="14" spans="2:8">
      <c r="B14" s="107"/>
      <c r="C14" s="105"/>
      <c r="D14" s="108"/>
      <c r="E14" s="106"/>
      <c r="F14" s="108"/>
      <c r="G14" s="62"/>
      <c r="H14" s="64"/>
    </row>
    <row r="15" spans="2:8">
      <c r="B15" s="63"/>
      <c r="C15" s="64"/>
      <c r="D15" s="62"/>
      <c r="E15" s="62"/>
      <c r="F15" s="62"/>
      <c r="G15" s="62"/>
      <c r="H15" s="64"/>
    </row>
    <row r="16" spans="2:8">
      <c r="B16" s="63"/>
      <c r="C16" s="64"/>
      <c r="D16" s="62"/>
      <c r="E16" s="62"/>
      <c r="F16" s="62"/>
      <c r="G16" s="62"/>
      <c r="H16" s="64"/>
    </row>
    <row r="17" spans="2:8">
      <c r="B17" s="63"/>
      <c r="C17" s="64"/>
      <c r="D17" s="62"/>
      <c r="E17" s="62"/>
      <c r="F17" s="62"/>
      <c r="G17" s="62"/>
      <c r="H17" s="64"/>
    </row>
    <row r="18" spans="2:8">
      <c r="B18" s="63"/>
      <c r="C18" s="64"/>
      <c r="D18" s="62"/>
      <c r="E18" s="62"/>
      <c r="F18" s="62"/>
      <c r="G18" s="62"/>
      <c r="H18" s="64"/>
    </row>
    <row r="19" spans="2:8">
      <c r="B19" s="63"/>
      <c r="C19" s="64"/>
      <c r="D19" s="62"/>
      <c r="E19" s="62"/>
      <c r="F19" s="62"/>
      <c r="G19" s="62"/>
      <c r="H19" s="64"/>
    </row>
    <row r="20" spans="2:8">
      <c r="B20" s="63"/>
      <c r="C20" s="64"/>
      <c r="D20" s="62"/>
      <c r="E20" s="62"/>
      <c r="F20" s="62"/>
      <c r="G20" s="62"/>
      <c r="H20" s="64"/>
    </row>
    <row r="21" spans="2:8">
      <c r="B21" s="63"/>
      <c r="C21" s="64"/>
      <c r="D21" s="62"/>
      <c r="E21" s="62"/>
      <c r="F21" s="62"/>
      <c r="G21" s="62"/>
      <c r="H21" s="64"/>
    </row>
    <row r="22" spans="2:8">
      <c r="B22" s="63"/>
      <c r="C22" s="64"/>
      <c r="D22" s="62"/>
      <c r="E22" s="62"/>
      <c r="F22" s="62"/>
      <c r="G22" s="62"/>
      <c r="H22" s="64"/>
    </row>
    <row r="23" spans="2:8">
      <c r="B23" s="63"/>
      <c r="C23" s="64"/>
      <c r="D23" s="62"/>
      <c r="E23" s="62"/>
      <c r="F23" s="62"/>
      <c r="G23" s="62"/>
      <c r="H23" s="64"/>
    </row>
    <row r="24" spans="2:8">
      <c r="B24" s="63"/>
      <c r="C24" s="64"/>
      <c r="D24" s="62"/>
      <c r="E24" s="62"/>
      <c r="F24" s="62"/>
      <c r="G24" s="62"/>
      <c r="H24" s="64"/>
    </row>
    <row r="25" spans="2:8">
      <c r="B25" s="63"/>
      <c r="C25" s="64"/>
      <c r="D25" s="62"/>
      <c r="E25" s="62"/>
      <c r="F25" s="62"/>
      <c r="G25" s="62"/>
      <c r="H25" s="64"/>
    </row>
    <row r="26" spans="2:8">
      <c r="B26" s="63"/>
      <c r="C26" s="64"/>
      <c r="D26" s="62"/>
      <c r="E26" s="62"/>
      <c r="F26" s="62"/>
      <c r="G26" s="62"/>
      <c r="H26" s="64"/>
    </row>
    <row r="27" spans="2:8">
      <c r="B27" s="63"/>
      <c r="C27" s="64"/>
      <c r="D27" s="62"/>
      <c r="E27" s="62"/>
      <c r="F27" s="62"/>
      <c r="G27" s="62"/>
      <c r="H27" s="64"/>
    </row>
    <row r="28" spans="2:8">
      <c r="B28" s="63"/>
      <c r="C28" s="64"/>
      <c r="D28" s="62"/>
      <c r="E28" s="62"/>
      <c r="F28" s="62"/>
      <c r="G28" s="62"/>
      <c r="H28" s="64"/>
    </row>
    <row r="29" spans="2:8">
      <c r="B29" s="63"/>
      <c r="C29" s="64"/>
      <c r="D29" s="62"/>
      <c r="E29" s="62"/>
      <c r="F29" s="62"/>
      <c r="G29" s="62"/>
      <c r="H29" s="64"/>
    </row>
    <row r="30" spans="2:8">
      <c r="B30" s="63"/>
      <c r="C30" s="64"/>
      <c r="D30" s="62"/>
      <c r="E30" s="62"/>
      <c r="F30" s="62"/>
      <c r="G30" s="62"/>
      <c r="H30" s="64"/>
    </row>
    <row r="31" spans="2:8">
      <c r="B31" s="63"/>
      <c r="C31" s="64"/>
      <c r="D31" s="62"/>
      <c r="E31" s="62"/>
      <c r="F31" s="62"/>
      <c r="G31" s="62"/>
      <c r="H31" s="64"/>
    </row>
    <row r="32" spans="2:8">
      <c r="B32" s="63"/>
      <c r="C32" s="64"/>
      <c r="D32" s="62"/>
      <c r="E32" s="62"/>
      <c r="F32" s="62"/>
      <c r="G32" s="62"/>
      <c r="H32" s="64"/>
    </row>
    <row r="33" spans="2:8">
      <c r="B33" s="63"/>
      <c r="C33" s="64"/>
      <c r="D33" s="62"/>
      <c r="E33" s="62"/>
      <c r="F33" s="62"/>
      <c r="G33" s="62"/>
      <c r="H33" s="64"/>
    </row>
    <row r="34" spans="2:8">
      <c r="B34" s="63"/>
      <c r="C34" s="64"/>
      <c r="D34" s="62"/>
      <c r="E34" s="62"/>
      <c r="F34" s="62"/>
      <c r="G34" s="62"/>
      <c r="H34" s="64"/>
    </row>
    <row r="35" spans="2:8">
      <c r="B35" s="63"/>
      <c r="C35" s="64"/>
      <c r="D35" s="62"/>
      <c r="E35" s="62"/>
      <c r="F35" s="62"/>
      <c r="G35" s="62"/>
      <c r="H35" s="64"/>
    </row>
    <row r="36" spans="2:8">
      <c r="B36" s="63"/>
      <c r="C36" s="64"/>
      <c r="D36" s="62"/>
      <c r="E36" s="62"/>
      <c r="F36" s="62"/>
      <c r="G36" s="62"/>
      <c r="H36" s="64"/>
    </row>
    <row r="37" spans="2:8">
      <c r="B37" s="63"/>
      <c r="C37" s="64"/>
      <c r="D37" s="62"/>
      <c r="E37" s="62"/>
      <c r="F37" s="62"/>
      <c r="G37" s="62"/>
      <c r="H37" s="64"/>
    </row>
    <row r="38" spans="2:8">
      <c r="B38" s="63"/>
      <c r="C38" s="64"/>
      <c r="D38" s="62"/>
      <c r="E38" s="62"/>
      <c r="F38" s="62"/>
      <c r="G38" s="62"/>
      <c r="H38" s="64"/>
    </row>
    <row r="39" spans="2:8">
      <c r="B39" s="63"/>
      <c r="C39" s="64"/>
      <c r="D39" s="62"/>
      <c r="E39" s="62"/>
      <c r="F39" s="62"/>
      <c r="G39" s="62"/>
      <c r="H39" s="64"/>
    </row>
    <row r="40" spans="2:8">
      <c r="B40" s="63"/>
      <c r="C40" s="64"/>
      <c r="D40" s="62"/>
      <c r="E40" s="62"/>
      <c r="F40" s="62"/>
      <c r="G40" s="62"/>
      <c r="H40" s="64"/>
    </row>
    <row r="43" spans="2:8">
      <c r="B43" s="65"/>
    </row>
    <row r="44" spans="2:8">
      <c r="B44" s="72"/>
    </row>
  </sheetData>
  <pageMargins left="0.7" right="0.7" top="0.75" bottom="0.75" header="0.3" footer="0.3"/>
  <pageSetup scale="65" orientation="landscape" r:id="rId1"/>
  <headerFooter>
    <oddFooter>&amp;L&amp;F&amp;C&amp;A</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F7DF5-7A52-4D7C-ABD0-89FBBEE194DE}">
  <sheetPr>
    <pageSetUpPr fitToPage="1"/>
  </sheetPr>
  <dimension ref="B1:G49"/>
  <sheetViews>
    <sheetView view="pageBreakPreview" zoomScale="60" zoomScaleNormal="50" workbookViewId="0">
      <selection activeCell="S11" sqref="S11"/>
    </sheetView>
  </sheetViews>
  <sheetFormatPr defaultRowHeight="15"/>
  <cols>
    <col min="2" max="2" width="17.5703125" customWidth="1"/>
    <col min="3" max="4" width="20.85546875" customWidth="1"/>
    <col min="5" max="5" width="22.5703125" customWidth="1"/>
    <col min="6" max="6" width="18" customWidth="1"/>
    <col min="7" max="7" width="22.140625" customWidth="1"/>
  </cols>
  <sheetData>
    <row r="1" spans="2:7">
      <c r="B1" s="12" t="s">
        <v>35</v>
      </c>
    </row>
    <row r="3" spans="2:7">
      <c r="C3" s="12" t="s">
        <v>36</v>
      </c>
    </row>
    <row r="4" spans="2:7" ht="63">
      <c r="B4" s="76" t="s">
        <v>37</v>
      </c>
      <c r="C4" s="77" t="s">
        <v>38</v>
      </c>
      <c r="D4" s="79" t="s">
        <v>39</v>
      </c>
      <c r="E4" s="76" t="s">
        <v>40</v>
      </c>
      <c r="F4" s="77" t="s">
        <v>41</v>
      </c>
      <c r="G4" s="78" t="s">
        <v>42</v>
      </c>
    </row>
    <row r="5" spans="2:7">
      <c r="B5" s="63">
        <v>2000</v>
      </c>
      <c r="C5" s="64">
        <v>2383</v>
      </c>
      <c r="D5" s="62" t="s">
        <v>43</v>
      </c>
      <c r="E5" s="62" t="s">
        <v>44</v>
      </c>
      <c r="F5" s="62" t="s">
        <v>43</v>
      </c>
      <c r="G5" s="64">
        <f>SUM(C5:F5)</f>
        <v>2383</v>
      </c>
    </row>
    <row r="6" spans="2:7">
      <c r="B6" s="63">
        <v>2001</v>
      </c>
      <c r="C6" s="64">
        <v>2023</v>
      </c>
      <c r="D6" s="62" t="s">
        <v>43</v>
      </c>
      <c r="E6" s="62" t="s">
        <v>44</v>
      </c>
      <c r="F6" s="62" t="s">
        <v>43</v>
      </c>
      <c r="G6" s="64">
        <f t="shared" ref="G6:G45" si="0">SUM(C6:F6)</f>
        <v>2023</v>
      </c>
    </row>
    <row r="7" spans="2:7">
      <c r="B7" s="63">
        <v>2002</v>
      </c>
      <c r="C7" s="64">
        <v>2037</v>
      </c>
      <c r="D7" s="62" t="s">
        <v>43</v>
      </c>
      <c r="E7" s="62" t="s">
        <v>44</v>
      </c>
      <c r="F7" s="62" t="s">
        <v>43</v>
      </c>
      <c r="G7" s="64">
        <f t="shared" si="0"/>
        <v>2037</v>
      </c>
    </row>
    <row r="8" spans="2:7">
      <c r="B8" s="63">
        <v>2003</v>
      </c>
      <c r="C8" s="64">
        <v>2062</v>
      </c>
      <c r="D8" s="62" t="s">
        <v>43</v>
      </c>
      <c r="E8" s="62" t="s">
        <v>44</v>
      </c>
      <c r="F8" s="62" t="s">
        <v>43</v>
      </c>
      <c r="G8" s="64">
        <f t="shared" si="0"/>
        <v>2062</v>
      </c>
    </row>
    <row r="9" spans="2:7">
      <c r="B9" s="63">
        <v>2004</v>
      </c>
      <c r="C9" s="64">
        <v>2103</v>
      </c>
      <c r="D9" s="62" t="s">
        <v>43</v>
      </c>
      <c r="E9" s="62" t="s">
        <v>44</v>
      </c>
      <c r="F9" s="62" t="s">
        <v>43</v>
      </c>
      <c r="G9" s="64">
        <f t="shared" si="0"/>
        <v>2103</v>
      </c>
    </row>
    <row r="10" spans="2:7">
      <c r="B10" s="63">
        <v>2005</v>
      </c>
      <c r="C10" s="64">
        <v>2445</v>
      </c>
      <c r="D10" s="62" t="s">
        <v>43</v>
      </c>
      <c r="E10" s="62" t="s">
        <v>44</v>
      </c>
      <c r="F10" s="62" t="s">
        <v>43</v>
      </c>
      <c r="G10" s="64">
        <f t="shared" si="0"/>
        <v>2445</v>
      </c>
    </row>
    <row r="11" spans="2:7">
      <c r="B11" s="63">
        <v>2006</v>
      </c>
      <c r="C11" s="64">
        <v>2430</v>
      </c>
      <c r="D11" s="62" t="s">
        <v>43</v>
      </c>
      <c r="E11" s="62" t="s">
        <v>44</v>
      </c>
      <c r="F11" s="62" t="s">
        <v>43</v>
      </c>
      <c r="G11" s="64">
        <f t="shared" si="0"/>
        <v>2430</v>
      </c>
    </row>
    <row r="12" spans="2:7">
      <c r="B12" s="63">
        <v>2007</v>
      </c>
      <c r="C12" s="64">
        <v>2391</v>
      </c>
      <c r="D12" s="62" t="s">
        <v>43</v>
      </c>
      <c r="E12" s="62" t="s">
        <v>44</v>
      </c>
      <c r="F12" s="62" t="s">
        <v>43</v>
      </c>
      <c r="G12" s="64">
        <f t="shared" si="0"/>
        <v>2391</v>
      </c>
    </row>
    <row r="13" spans="2:7">
      <c r="B13" s="63">
        <v>2008</v>
      </c>
      <c r="C13" s="64">
        <v>2514</v>
      </c>
      <c r="D13" s="62" t="s">
        <v>43</v>
      </c>
      <c r="E13" s="62" t="s">
        <v>44</v>
      </c>
      <c r="F13" s="62" t="s">
        <v>43</v>
      </c>
      <c r="G13" s="64">
        <f t="shared" si="0"/>
        <v>2514</v>
      </c>
    </row>
    <row r="14" spans="2:7">
      <c r="B14" s="63">
        <v>2009</v>
      </c>
      <c r="C14" s="64">
        <v>2602</v>
      </c>
      <c r="D14" s="62" t="s">
        <v>43</v>
      </c>
      <c r="E14" s="62" t="s">
        <v>44</v>
      </c>
      <c r="F14" s="62" t="s">
        <v>43</v>
      </c>
      <c r="G14" s="64">
        <f t="shared" si="0"/>
        <v>2602</v>
      </c>
    </row>
    <row r="15" spans="2:7">
      <c r="B15" s="63">
        <v>2010</v>
      </c>
      <c r="C15" s="64">
        <v>2628</v>
      </c>
      <c r="D15" s="62" t="s">
        <v>43</v>
      </c>
      <c r="E15" s="62" t="s">
        <v>44</v>
      </c>
      <c r="F15" s="62" t="s">
        <v>43</v>
      </c>
      <c r="G15" s="64">
        <f t="shared" si="0"/>
        <v>2628</v>
      </c>
    </row>
    <row r="16" spans="2:7">
      <c r="B16" s="63">
        <v>2011</v>
      </c>
      <c r="C16" s="64">
        <v>2714</v>
      </c>
      <c r="D16" s="62" t="s">
        <v>43</v>
      </c>
      <c r="E16" s="62" t="s">
        <v>44</v>
      </c>
      <c r="F16" s="62" t="s">
        <v>43</v>
      </c>
      <c r="G16" s="64">
        <f t="shared" si="0"/>
        <v>2714</v>
      </c>
    </row>
    <row r="17" spans="2:7">
      <c r="B17" s="63">
        <v>2012</v>
      </c>
      <c r="C17" s="64">
        <v>2702</v>
      </c>
      <c r="D17" s="62" t="s">
        <v>43</v>
      </c>
      <c r="E17" s="62" t="s">
        <v>44</v>
      </c>
      <c r="F17" s="62" t="s">
        <v>43</v>
      </c>
      <c r="G17" s="64">
        <f t="shared" si="0"/>
        <v>2702</v>
      </c>
    </row>
    <row r="18" spans="2:7">
      <c r="B18" s="63">
        <v>2013</v>
      </c>
      <c r="C18" s="64">
        <v>2592</v>
      </c>
      <c r="D18" s="62" t="s">
        <v>43</v>
      </c>
      <c r="E18" s="62" t="s">
        <v>44</v>
      </c>
      <c r="F18" s="62" t="s">
        <v>43</v>
      </c>
      <c r="G18" s="64">
        <f t="shared" si="0"/>
        <v>2592</v>
      </c>
    </row>
    <row r="19" spans="2:7">
      <c r="B19" s="63">
        <v>2014</v>
      </c>
      <c r="C19" s="64">
        <v>2578</v>
      </c>
      <c r="D19" s="62" t="s">
        <v>43</v>
      </c>
      <c r="E19" s="62" t="s">
        <v>44</v>
      </c>
      <c r="F19" s="62" t="s">
        <v>43</v>
      </c>
      <c r="G19" s="64">
        <f t="shared" si="0"/>
        <v>2578</v>
      </c>
    </row>
    <row r="20" spans="2:7">
      <c r="B20" s="63">
        <v>2015</v>
      </c>
      <c r="C20" s="64">
        <v>2735</v>
      </c>
      <c r="D20" s="62" t="s">
        <v>43</v>
      </c>
      <c r="E20" s="62" t="s">
        <v>44</v>
      </c>
      <c r="F20" s="62" t="s">
        <v>43</v>
      </c>
      <c r="G20" s="64">
        <f t="shared" si="0"/>
        <v>2735</v>
      </c>
    </row>
    <row r="21" spans="2:7">
      <c r="B21" s="63">
        <v>2016</v>
      </c>
      <c r="C21" s="64">
        <v>2755</v>
      </c>
      <c r="D21" s="62" t="s">
        <v>43</v>
      </c>
      <c r="E21" s="62" t="s">
        <v>44</v>
      </c>
      <c r="F21" s="62" t="s">
        <v>43</v>
      </c>
      <c r="G21" s="64">
        <f t="shared" si="0"/>
        <v>2755</v>
      </c>
    </row>
    <row r="22" spans="2:7">
      <c r="B22" s="63">
        <v>2017</v>
      </c>
      <c r="C22" s="64">
        <v>2654</v>
      </c>
      <c r="D22" s="62" t="s">
        <v>43</v>
      </c>
      <c r="E22" s="62" t="s">
        <v>44</v>
      </c>
      <c r="F22" s="62" t="s">
        <v>43</v>
      </c>
      <c r="G22" s="64">
        <f t="shared" si="0"/>
        <v>2654</v>
      </c>
    </row>
    <row r="23" spans="2:7">
      <c r="B23" s="63">
        <v>2018</v>
      </c>
      <c r="C23" s="64">
        <v>2878</v>
      </c>
      <c r="D23" s="62" t="s">
        <v>43</v>
      </c>
      <c r="E23" s="62" t="s">
        <v>44</v>
      </c>
      <c r="F23" s="62" t="s">
        <v>43</v>
      </c>
      <c r="G23" s="64">
        <f t="shared" si="0"/>
        <v>2878</v>
      </c>
    </row>
    <row r="24" spans="2:7">
      <c r="B24" s="63">
        <v>2019</v>
      </c>
      <c r="C24" s="64">
        <v>2810</v>
      </c>
      <c r="D24" s="62" t="s">
        <v>43</v>
      </c>
      <c r="E24" s="62" t="s">
        <v>44</v>
      </c>
      <c r="F24" s="62" t="s">
        <v>43</v>
      </c>
      <c r="G24" s="64">
        <f t="shared" si="0"/>
        <v>2810</v>
      </c>
    </row>
    <row r="25" spans="2:7">
      <c r="B25" s="63">
        <v>2020</v>
      </c>
      <c r="C25" s="64">
        <v>2810</v>
      </c>
      <c r="D25" s="62" t="s">
        <v>43</v>
      </c>
      <c r="E25" s="62" t="s">
        <v>44</v>
      </c>
      <c r="F25" s="62" t="s">
        <v>43</v>
      </c>
      <c r="G25" s="64">
        <f t="shared" si="0"/>
        <v>2810</v>
      </c>
    </row>
    <row r="26" spans="2:7">
      <c r="B26" s="63">
        <v>2021</v>
      </c>
      <c r="C26" s="64">
        <v>2644</v>
      </c>
      <c r="D26" s="62" t="s">
        <v>43</v>
      </c>
      <c r="E26" s="62" t="s">
        <v>44</v>
      </c>
      <c r="F26" s="62" t="s">
        <v>43</v>
      </c>
      <c r="G26" s="64">
        <f t="shared" si="0"/>
        <v>2644</v>
      </c>
    </row>
    <row r="27" spans="2:7">
      <c r="B27" s="63">
        <v>2022</v>
      </c>
      <c r="C27" s="64">
        <v>2953</v>
      </c>
      <c r="D27" s="62" t="s">
        <v>43</v>
      </c>
      <c r="E27" s="62">
        <v>10</v>
      </c>
      <c r="F27" s="62" t="s">
        <v>43</v>
      </c>
      <c r="G27" s="64">
        <f t="shared" si="0"/>
        <v>2963</v>
      </c>
    </row>
    <row r="28" spans="2:7">
      <c r="B28" s="63">
        <v>2023</v>
      </c>
      <c r="C28" s="64">
        <v>3064</v>
      </c>
      <c r="D28" s="62" t="s">
        <v>43</v>
      </c>
      <c r="E28" s="62">
        <v>12</v>
      </c>
      <c r="F28" s="62" t="s">
        <v>43</v>
      </c>
      <c r="G28" s="64">
        <f t="shared" si="0"/>
        <v>3076</v>
      </c>
    </row>
    <row r="29" spans="2:7">
      <c r="B29" s="63">
        <v>2024</v>
      </c>
      <c r="C29" s="64">
        <v>2959</v>
      </c>
      <c r="D29" s="62">
        <v>27</v>
      </c>
      <c r="E29" s="62">
        <v>24</v>
      </c>
      <c r="F29" s="62">
        <v>124</v>
      </c>
      <c r="G29" s="64">
        <f t="shared" si="0"/>
        <v>3134</v>
      </c>
    </row>
    <row r="30" spans="2:7">
      <c r="B30" s="63">
        <v>2025</v>
      </c>
      <c r="C30" s="64">
        <v>2989</v>
      </c>
      <c r="D30" s="62">
        <v>28</v>
      </c>
      <c r="E30" s="62">
        <v>57</v>
      </c>
      <c r="F30" s="62">
        <v>147</v>
      </c>
      <c r="G30" s="64">
        <f t="shared" si="0"/>
        <v>3221</v>
      </c>
    </row>
    <row r="31" spans="2:7">
      <c r="B31" s="63">
        <v>2026</v>
      </c>
      <c r="C31" s="64">
        <v>3019</v>
      </c>
      <c r="D31" s="62">
        <v>29</v>
      </c>
      <c r="E31" s="62">
        <v>74</v>
      </c>
      <c r="F31" s="62">
        <v>171</v>
      </c>
      <c r="G31" s="64">
        <f t="shared" si="0"/>
        <v>3293</v>
      </c>
    </row>
    <row r="32" spans="2:7">
      <c r="B32" s="63">
        <v>2027</v>
      </c>
      <c r="C32" s="64">
        <v>3050</v>
      </c>
      <c r="D32" s="62">
        <v>29</v>
      </c>
      <c r="E32" s="62">
        <v>93</v>
      </c>
      <c r="F32" s="62">
        <v>194</v>
      </c>
      <c r="G32" s="64">
        <f t="shared" si="0"/>
        <v>3366</v>
      </c>
    </row>
    <row r="33" spans="2:7">
      <c r="B33" s="63">
        <v>2028</v>
      </c>
      <c r="C33" s="64">
        <v>3081</v>
      </c>
      <c r="D33" s="62">
        <v>29</v>
      </c>
      <c r="E33" s="62">
        <v>111</v>
      </c>
      <c r="F33" s="62">
        <v>218</v>
      </c>
      <c r="G33" s="64">
        <f t="shared" si="0"/>
        <v>3439</v>
      </c>
    </row>
    <row r="34" spans="2:7">
      <c r="B34" s="63">
        <v>2029</v>
      </c>
      <c r="C34" s="64">
        <v>3112</v>
      </c>
      <c r="D34" s="62">
        <v>30</v>
      </c>
      <c r="E34" s="62">
        <v>131</v>
      </c>
      <c r="F34" s="62">
        <v>241</v>
      </c>
      <c r="G34" s="64">
        <f t="shared" si="0"/>
        <v>3514</v>
      </c>
    </row>
    <row r="35" spans="2:7">
      <c r="B35" s="63">
        <v>2030</v>
      </c>
      <c r="C35" s="64">
        <v>3143</v>
      </c>
      <c r="D35" s="62">
        <v>30</v>
      </c>
      <c r="E35" s="62">
        <v>150</v>
      </c>
      <c r="F35" s="62">
        <v>265</v>
      </c>
      <c r="G35" s="64">
        <f t="shared" si="0"/>
        <v>3588</v>
      </c>
    </row>
    <row r="36" spans="2:7">
      <c r="B36" s="63">
        <v>2031</v>
      </c>
      <c r="C36" s="64">
        <v>3175</v>
      </c>
      <c r="D36" s="62">
        <v>30</v>
      </c>
      <c r="E36" s="62">
        <v>171</v>
      </c>
      <c r="F36" s="62">
        <v>288</v>
      </c>
      <c r="G36" s="64">
        <f t="shared" si="0"/>
        <v>3664</v>
      </c>
    </row>
    <row r="37" spans="2:7">
      <c r="B37" s="63">
        <v>2032</v>
      </c>
      <c r="C37" s="64">
        <v>3208</v>
      </c>
      <c r="D37" s="62">
        <v>30</v>
      </c>
      <c r="E37" s="62">
        <v>192</v>
      </c>
      <c r="F37" s="62">
        <v>312</v>
      </c>
      <c r="G37" s="64">
        <f t="shared" si="0"/>
        <v>3742</v>
      </c>
    </row>
    <row r="38" spans="2:7">
      <c r="B38" s="63">
        <v>2033</v>
      </c>
      <c r="C38" s="64">
        <v>3240</v>
      </c>
      <c r="D38" s="62">
        <v>30</v>
      </c>
      <c r="E38" s="62">
        <v>213</v>
      </c>
      <c r="F38" s="62">
        <v>335</v>
      </c>
      <c r="G38" s="64">
        <f t="shared" si="0"/>
        <v>3818</v>
      </c>
    </row>
    <row r="39" spans="2:7">
      <c r="B39" s="63">
        <v>2034</v>
      </c>
      <c r="C39" s="64">
        <v>3273</v>
      </c>
      <c r="D39" s="62">
        <v>31</v>
      </c>
      <c r="E39" s="62">
        <v>235</v>
      </c>
      <c r="F39" s="62">
        <v>359</v>
      </c>
      <c r="G39" s="64">
        <f t="shared" si="0"/>
        <v>3898</v>
      </c>
    </row>
    <row r="40" spans="2:7">
      <c r="B40" s="63">
        <v>2035</v>
      </c>
      <c r="C40" s="64">
        <v>3306</v>
      </c>
      <c r="D40" s="62">
        <v>31</v>
      </c>
      <c r="E40" s="62">
        <v>258</v>
      </c>
      <c r="F40" s="62">
        <v>382</v>
      </c>
      <c r="G40" s="64">
        <f t="shared" si="0"/>
        <v>3977</v>
      </c>
    </row>
    <row r="41" spans="2:7">
      <c r="B41" s="63">
        <v>2036</v>
      </c>
      <c r="C41" s="64">
        <v>3340</v>
      </c>
      <c r="D41" s="62">
        <v>31</v>
      </c>
      <c r="E41" s="62">
        <v>281</v>
      </c>
      <c r="F41" s="62">
        <v>406</v>
      </c>
      <c r="G41" s="64">
        <f t="shared" si="0"/>
        <v>4058</v>
      </c>
    </row>
    <row r="42" spans="2:7">
      <c r="B42" s="63">
        <v>2037</v>
      </c>
      <c r="C42" s="64">
        <v>3374</v>
      </c>
      <c r="D42" s="62">
        <v>31</v>
      </c>
      <c r="E42" s="62">
        <v>304</v>
      </c>
      <c r="F42" s="62">
        <v>429</v>
      </c>
      <c r="G42" s="64">
        <f t="shared" si="0"/>
        <v>4138</v>
      </c>
    </row>
    <row r="43" spans="2:7">
      <c r="B43" s="63">
        <v>2038</v>
      </c>
      <c r="C43" s="64">
        <v>3408</v>
      </c>
      <c r="D43" s="62">
        <v>31</v>
      </c>
      <c r="E43" s="62">
        <v>328</v>
      </c>
      <c r="F43" s="62">
        <v>453</v>
      </c>
      <c r="G43" s="64">
        <f t="shared" si="0"/>
        <v>4220</v>
      </c>
    </row>
    <row r="44" spans="2:7">
      <c r="B44" s="63">
        <v>2039</v>
      </c>
      <c r="C44" s="64">
        <v>3443</v>
      </c>
      <c r="D44" s="62">
        <v>31</v>
      </c>
      <c r="E44" s="62">
        <v>353</v>
      </c>
      <c r="F44" s="62">
        <v>476</v>
      </c>
      <c r="G44" s="64">
        <f t="shared" si="0"/>
        <v>4303</v>
      </c>
    </row>
    <row r="45" spans="2:7">
      <c r="B45" s="63">
        <v>2040</v>
      </c>
      <c r="C45" s="64">
        <v>3478</v>
      </c>
      <c r="D45" s="62">
        <v>31</v>
      </c>
      <c r="E45" s="62">
        <v>377</v>
      </c>
      <c r="F45" s="62">
        <v>500</v>
      </c>
      <c r="G45" s="64">
        <f t="shared" si="0"/>
        <v>4386</v>
      </c>
    </row>
    <row r="48" spans="2:7">
      <c r="B48" s="72" t="s">
        <v>45</v>
      </c>
    </row>
    <row r="49" spans="2:7" ht="35.25" customHeight="1">
      <c r="B49" s="119" t="s">
        <v>46</v>
      </c>
      <c r="C49" s="119"/>
      <c r="D49" s="119"/>
      <c r="E49" s="119"/>
      <c r="F49" s="119"/>
      <c r="G49" s="119"/>
    </row>
  </sheetData>
  <mergeCells count="1">
    <mergeCell ref="B49:G49"/>
  </mergeCells>
  <pageMargins left="0.7" right="0.7" top="0.75" bottom="0.75" header="0.3" footer="0.3"/>
  <pageSetup scale="64" orientation="landscape" r:id="rId1"/>
  <headerFooter>
    <oddFooter>&amp;L&amp;F&amp;C&amp;A</oddFooter>
  </headerFooter>
  <colBreaks count="1" manualBreakCount="1">
    <brk id="7" max="48" man="1"/>
  </colBreaks>
  <ignoredErrors>
    <ignoredError sqref="G29:G45" formulaRange="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88BA02-7834-453F-9B64-058A22E64BE3}">
  <sheetPr>
    <pageSetUpPr fitToPage="1"/>
  </sheetPr>
  <dimension ref="B1:G50"/>
  <sheetViews>
    <sheetView view="pageBreakPreview" zoomScale="60" zoomScaleNormal="50" workbookViewId="0">
      <selection activeCell="J49" sqref="J49"/>
    </sheetView>
  </sheetViews>
  <sheetFormatPr defaultRowHeight="15"/>
  <cols>
    <col min="2" max="2" width="17.5703125" customWidth="1"/>
    <col min="3" max="4" width="20.85546875" customWidth="1"/>
    <col min="5" max="5" width="22.5703125" customWidth="1"/>
    <col min="6" max="6" width="18" customWidth="1"/>
    <col min="7" max="7" width="22.140625" customWidth="1"/>
  </cols>
  <sheetData>
    <row r="1" spans="2:7">
      <c r="B1" s="12"/>
    </row>
    <row r="3" spans="2:7">
      <c r="C3" s="12"/>
    </row>
    <row r="4" spans="2:7">
      <c r="B4" s="63"/>
      <c r="C4" s="64"/>
      <c r="D4" s="62"/>
      <c r="E4" s="62"/>
      <c r="F4" s="62"/>
      <c r="G4" s="64"/>
    </row>
    <row r="5" spans="2:7">
      <c r="B5" s="63"/>
      <c r="C5" s="64"/>
      <c r="D5" s="62"/>
      <c r="E5" s="62"/>
      <c r="F5" s="62"/>
      <c r="G5" s="64"/>
    </row>
    <row r="6" spans="2:7">
      <c r="B6" s="63"/>
      <c r="C6" s="64"/>
      <c r="D6" s="62"/>
      <c r="E6" s="62"/>
      <c r="F6" s="62"/>
      <c r="G6" s="64"/>
    </row>
    <row r="7" spans="2:7">
      <c r="B7" s="63"/>
      <c r="C7" s="64"/>
      <c r="D7" s="62"/>
      <c r="E7" s="62"/>
      <c r="F7" s="62"/>
      <c r="G7" s="64"/>
    </row>
    <row r="8" spans="2:7">
      <c r="B8" s="63"/>
      <c r="C8" s="64"/>
      <c r="D8" s="62"/>
      <c r="E8" s="62"/>
      <c r="F8" s="62"/>
      <c r="G8" s="64"/>
    </row>
    <row r="9" spans="2:7">
      <c r="B9" s="63"/>
      <c r="C9" s="64"/>
      <c r="D9" s="62"/>
      <c r="E9" s="62"/>
      <c r="F9" s="62"/>
      <c r="G9" s="64"/>
    </row>
    <row r="10" spans="2:7">
      <c r="B10" s="63"/>
      <c r="C10" s="64"/>
      <c r="D10" s="62"/>
      <c r="E10" s="62"/>
      <c r="F10" s="62"/>
      <c r="G10" s="64"/>
    </row>
    <row r="11" spans="2:7">
      <c r="B11" s="63"/>
      <c r="C11" s="64"/>
      <c r="D11" s="62"/>
      <c r="E11" s="62"/>
      <c r="F11" s="62"/>
      <c r="G11" s="64"/>
    </row>
    <row r="12" spans="2:7">
      <c r="B12" s="63"/>
      <c r="C12" s="64"/>
      <c r="D12" s="62"/>
      <c r="E12" s="62"/>
      <c r="F12" s="62"/>
      <c r="G12" s="64"/>
    </row>
    <row r="13" spans="2:7">
      <c r="B13" s="63"/>
      <c r="C13" s="64"/>
      <c r="D13" s="62"/>
      <c r="E13" s="62"/>
      <c r="F13" s="62"/>
      <c r="G13" s="64"/>
    </row>
    <row r="14" spans="2:7">
      <c r="B14" s="63"/>
      <c r="C14" s="64"/>
      <c r="D14" s="62"/>
      <c r="E14" s="62"/>
      <c r="F14" s="62"/>
      <c r="G14" s="64"/>
    </row>
    <row r="15" spans="2:7">
      <c r="B15" s="63"/>
      <c r="C15" s="64"/>
      <c r="D15" s="62"/>
      <c r="E15" s="62"/>
      <c r="F15" s="62"/>
      <c r="G15" s="64"/>
    </row>
    <row r="16" spans="2:7">
      <c r="B16" s="63"/>
      <c r="C16" s="64"/>
      <c r="D16" s="62"/>
      <c r="E16" s="62"/>
      <c r="F16" s="62"/>
      <c r="G16" s="64"/>
    </row>
    <row r="17" spans="2:7">
      <c r="B17" s="63"/>
      <c r="C17" s="64"/>
      <c r="D17" s="62"/>
      <c r="E17" s="62"/>
      <c r="F17" s="62"/>
      <c r="G17" s="64"/>
    </row>
    <row r="18" spans="2:7">
      <c r="B18" s="63"/>
      <c r="C18" s="64"/>
      <c r="D18" s="62"/>
      <c r="E18" s="62"/>
      <c r="F18" s="62"/>
      <c r="G18" s="64"/>
    </row>
    <row r="19" spans="2:7">
      <c r="B19" s="63"/>
      <c r="C19" s="64"/>
      <c r="D19" s="62"/>
      <c r="E19" s="62"/>
      <c r="F19" s="62"/>
      <c r="G19" s="64"/>
    </row>
    <row r="20" spans="2:7">
      <c r="B20" s="63"/>
      <c r="C20" s="64"/>
      <c r="D20" s="62"/>
      <c r="E20" s="62"/>
      <c r="F20" s="62"/>
      <c r="G20" s="64"/>
    </row>
    <row r="21" spans="2:7">
      <c r="B21" s="63"/>
      <c r="C21" s="64"/>
      <c r="D21" s="62"/>
      <c r="E21" s="62"/>
      <c r="F21" s="62"/>
      <c r="G21" s="64"/>
    </row>
    <row r="22" spans="2:7">
      <c r="B22" s="63"/>
      <c r="C22" s="64"/>
      <c r="D22" s="62"/>
      <c r="E22" s="62"/>
      <c r="F22" s="62"/>
      <c r="G22" s="64"/>
    </row>
    <row r="23" spans="2:7">
      <c r="B23" s="63"/>
      <c r="C23" s="64"/>
      <c r="D23" s="62"/>
      <c r="E23" s="62"/>
      <c r="F23" s="62"/>
      <c r="G23" s="64"/>
    </row>
    <row r="24" spans="2:7">
      <c r="B24" s="63"/>
      <c r="C24" s="64"/>
      <c r="D24" s="62"/>
      <c r="E24" s="62"/>
      <c r="F24" s="62"/>
      <c r="G24" s="64"/>
    </row>
    <row r="25" spans="2:7">
      <c r="B25" s="63"/>
      <c r="C25" s="64"/>
      <c r="D25" s="62"/>
      <c r="E25" s="62"/>
      <c r="F25" s="62"/>
      <c r="G25" s="64"/>
    </row>
    <row r="26" spans="2:7">
      <c r="B26" s="63"/>
      <c r="C26" s="64"/>
      <c r="D26" s="62"/>
      <c r="E26" s="62"/>
      <c r="F26" s="62"/>
      <c r="G26" s="64"/>
    </row>
    <row r="27" spans="2:7">
      <c r="B27" s="63"/>
      <c r="C27" s="64"/>
      <c r="D27" s="62"/>
      <c r="E27" s="62"/>
      <c r="F27" s="62"/>
      <c r="G27" s="64"/>
    </row>
    <row r="28" spans="2:7">
      <c r="B28" s="63"/>
      <c r="C28" s="64"/>
      <c r="D28" s="62"/>
      <c r="E28" s="62"/>
      <c r="F28" s="62"/>
      <c r="G28" s="64"/>
    </row>
    <row r="29" spans="2:7">
      <c r="B29" s="63"/>
      <c r="C29" s="64"/>
      <c r="D29" s="62"/>
      <c r="E29" s="62"/>
      <c r="F29" s="62"/>
      <c r="G29" s="64"/>
    </row>
    <row r="30" spans="2:7">
      <c r="B30" s="63"/>
      <c r="C30" s="64"/>
      <c r="D30" s="62"/>
      <c r="E30" s="62"/>
      <c r="F30" s="62"/>
      <c r="G30" s="64"/>
    </row>
    <row r="31" spans="2:7">
      <c r="B31" s="63"/>
      <c r="C31" s="64"/>
      <c r="D31" s="62"/>
      <c r="E31" s="62"/>
      <c r="F31" s="62"/>
      <c r="G31" s="64"/>
    </row>
    <row r="32" spans="2:7">
      <c r="B32" s="63"/>
      <c r="C32" s="64"/>
      <c r="D32" s="62"/>
      <c r="E32" s="62"/>
      <c r="F32" s="62"/>
      <c r="G32" s="64"/>
    </row>
    <row r="33" spans="2:7">
      <c r="B33" s="63"/>
      <c r="C33" s="64"/>
      <c r="D33" s="62"/>
      <c r="E33" s="62"/>
      <c r="F33" s="62"/>
      <c r="G33" s="64"/>
    </row>
    <row r="34" spans="2:7">
      <c r="B34" s="63"/>
      <c r="C34" s="64"/>
      <c r="D34" s="62"/>
      <c r="E34" s="62"/>
      <c r="F34" s="62"/>
      <c r="G34" s="64"/>
    </row>
    <row r="35" spans="2:7">
      <c r="B35" s="63"/>
      <c r="C35" s="64"/>
      <c r="D35" s="62"/>
      <c r="E35" s="62"/>
      <c r="F35" s="62"/>
      <c r="G35" s="64"/>
    </row>
    <row r="36" spans="2:7">
      <c r="B36" s="63"/>
      <c r="C36" s="64"/>
      <c r="D36" s="62"/>
      <c r="E36" s="62"/>
      <c r="F36" s="62"/>
      <c r="G36" s="64"/>
    </row>
    <row r="37" spans="2:7">
      <c r="B37" s="63"/>
      <c r="C37" s="64"/>
      <c r="D37" s="62"/>
      <c r="E37" s="62"/>
      <c r="F37" s="62"/>
      <c r="G37" s="64"/>
    </row>
    <row r="38" spans="2:7">
      <c r="B38" s="63"/>
      <c r="C38" s="64"/>
      <c r="D38" s="62"/>
      <c r="E38" s="62"/>
      <c r="F38" s="62"/>
      <c r="G38" s="64"/>
    </row>
    <row r="39" spans="2:7">
      <c r="B39" s="63"/>
      <c r="C39" s="64"/>
      <c r="D39" s="62"/>
      <c r="E39" s="62"/>
      <c r="F39" s="62"/>
      <c r="G39" s="64"/>
    </row>
    <row r="40" spans="2:7">
      <c r="B40" s="63"/>
      <c r="C40" s="64"/>
      <c r="D40" s="62"/>
      <c r="E40" s="62"/>
      <c r="F40" s="62"/>
      <c r="G40" s="64"/>
    </row>
    <row r="41" spans="2:7">
      <c r="B41" s="63"/>
      <c r="C41" s="64"/>
      <c r="D41" s="62"/>
      <c r="E41" s="62"/>
      <c r="F41" s="62"/>
      <c r="G41" s="64"/>
    </row>
    <row r="42" spans="2:7">
      <c r="B42" s="63"/>
      <c r="C42" s="64"/>
      <c r="D42" s="62"/>
      <c r="E42" s="62"/>
      <c r="F42" s="62"/>
      <c r="G42" s="64"/>
    </row>
    <row r="43" spans="2:7">
      <c r="B43" s="63"/>
      <c r="C43" s="64"/>
      <c r="D43" s="62"/>
      <c r="E43" s="62"/>
      <c r="F43" s="62"/>
      <c r="G43" s="64"/>
    </row>
    <row r="44" spans="2:7">
      <c r="B44" s="63"/>
      <c r="C44" s="64"/>
      <c r="D44" s="62"/>
      <c r="E44" s="62"/>
      <c r="F44" s="62"/>
      <c r="G44" s="64"/>
    </row>
    <row r="45" spans="2:7">
      <c r="B45" s="63"/>
      <c r="C45" s="64"/>
      <c r="D45" s="62"/>
      <c r="E45" s="62"/>
      <c r="F45" s="62"/>
      <c r="G45" s="64"/>
    </row>
    <row r="48" spans="2:7">
      <c r="B48" s="72"/>
    </row>
    <row r="49" spans="2:7" ht="35.25" customHeight="1">
      <c r="B49" s="72" t="s">
        <v>45</v>
      </c>
    </row>
    <row r="50" spans="2:7">
      <c r="B50" s="119" t="s">
        <v>46</v>
      </c>
      <c r="C50" s="119"/>
      <c r="D50" s="119"/>
      <c r="E50" s="119"/>
      <c r="F50" s="119"/>
      <c r="G50" s="119"/>
    </row>
  </sheetData>
  <mergeCells count="1">
    <mergeCell ref="B50:G50"/>
  </mergeCells>
  <pageMargins left="0.7" right="0.7" top="0.75" bottom="0.75" header="0.3" footer="0.3"/>
  <pageSetup scale="50" orientation="landscape" r:id="rId1"/>
  <headerFooter>
    <oddFooter>&amp;L&amp;F&amp;C&amp;A</oddFooter>
  </headerFooter>
  <colBreaks count="1" manualBreakCount="1">
    <brk id="7" max="49"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289A4-A002-4033-9F84-07B5BBDEA743}">
  <sheetPr>
    <pageSetUpPr fitToPage="1"/>
  </sheetPr>
  <dimension ref="B1:I87"/>
  <sheetViews>
    <sheetView view="pageBreakPreview" zoomScale="60" zoomScaleNormal="50" workbookViewId="0">
      <selection activeCell="H34" sqref="H34"/>
    </sheetView>
  </sheetViews>
  <sheetFormatPr defaultRowHeight="15"/>
  <cols>
    <col min="2" max="2" width="17.5703125" customWidth="1"/>
    <col min="3" max="4" width="20.85546875" customWidth="1"/>
    <col min="5" max="7" width="22.5703125" customWidth="1"/>
    <col min="8" max="8" width="18.5703125" customWidth="1"/>
    <col min="9" max="9" width="18" customWidth="1"/>
  </cols>
  <sheetData>
    <row r="1" spans="2:9">
      <c r="B1" s="12" t="s">
        <v>47</v>
      </c>
    </row>
    <row r="3" spans="2:9">
      <c r="C3" s="12" t="s">
        <v>48</v>
      </c>
    </row>
    <row r="4" spans="2:9" ht="68.25" customHeight="1">
      <c r="B4" s="79" t="s">
        <v>37</v>
      </c>
      <c r="C4" s="75" t="s">
        <v>49</v>
      </c>
      <c r="D4" s="75" t="s">
        <v>50</v>
      </c>
      <c r="E4" s="75" t="s">
        <v>51</v>
      </c>
      <c r="F4" s="75" t="s">
        <v>52</v>
      </c>
      <c r="G4" s="75" t="s">
        <v>53</v>
      </c>
      <c r="H4" s="75" t="s">
        <v>54</v>
      </c>
      <c r="I4" s="75" t="s">
        <v>55</v>
      </c>
    </row>
    <row r="5" spans="2:9">
      <c r="B5" s="63">
        <v>2000</v>
      </c>
      <c r="C5" s="110">
        <v>8774</v>
      </c>
      <c r="D5" s="110">
        <v>8774</v>
      </c>
      <c r="E5" s="110"/>
      <c r="F5" s="110"/>
      <c r="G5" s="110"/>
      <c r="H5" s="110">
        <v>8774</v>
      </c>
      <c r="I5" s="110">
        <v>8774</v>
      </c>
    </row>
    <row r="6" spans="2:9">
      <c r="B6" s="63">
        <v>2001</v>
      </c>
      <c r="C6" s="110">
        <v>9072</v>
      </c>
      <c r="D6" s="110">
        <v>9072</v>
      </c>
      <c r="E6" s="110"/>
      <c r="F6" s="110"/>
      <c r="G6" s="110"/>
      <c r="H6" s="110">
        <v>9072</v>
      </c>
      <c r="I6" s="110">
        <v>9072</v>
      </c>
    </row>
    <row r="7" spans="2:9">
      <c r="B7" s="63">
        <v>2002</v>
      </c>
      <c r="C7" s="110">
        <v>9134</v>
      </c>
      <c r="D7" s="110">
        <v>9134</v>
      </c>
      <c r="E7" s="110"/>
      <c r="F7" s="110"/>
      <c r="G7" s="110"/>
      <c r="H7" s="110">
        <v>9134</v>
      </c>
      <c r="I7" s="110">
        <v>9134</v>
      </c>
    </row>
    <row r="8" spans="2:9">
      <c r="B8" s="63">
        <v>2003</v>
      </c>
      <c r="C8" s="110">
        <v>9248</v>
      </c>
      <c r="D8" s="110">
        <v>9248</v>
      </c>
      <c r="E8" s="110"/>
      <c r="F8" s="110"/>
      <c r="G8" s="110"/>
      <c r="H8" s="110">
        <v>9248</v>
      </c>
      <c r="I8" s="110">
        <v>9248</v>
      </c>
    </row>
    <row r="9" spans="2:9">
      <c r="B9" s="63">
        <v>2004</v>
      </c>
      <c r="C9" s="110">
        <v>9431</v>
      </c>
      <c r="D9" s="110">
        <v>9431</v>
      </c>
      <c r="E9" s="110"/>
      <c r="F9" s="110"/>
      <c r="G9" s="110"/>
      <c r="H9" s="110">
        <v>9431</v>
      </c>
      <c r="I9" s="110">
        <v>9431</v>
      </c>
    </row>
    <row r="10" spans="2:9">
      <c r="B10" s="63">
        <v>2005</v>
      </c>
      <c r="C10" s="110">
        <v>9679</v>
      </c>
      <c r="D10" s="110">
        <v>9679</v>
      </c>
      <c r="E10" s="110"/>
      <c r="F10" s="110"/>
      <c r="G10" s="110"/>
      <c r="H10" s="110">
        <v>9679</v>
      </c>
      <c r="I10" s="110">
        <v>9679</v>
      </c>
    </row>
    <row r="11" spans="2:9">
      <c r="B11" s="63">
        <v>2006</v>
      </c>
      <c r="C11" s="110">
        <v>10073</v>
      </c>
      <c r="D11" s="110">
        <v>10073</v>
      </c>
      <c r="E11" s="110"/>
      <c r="F11" s="110"/>
      <c r="G11" s="110"/>
      <c r="H11" s="110">
        <v>10073</v>
      </c>
      <c r="I11" s="110">
        <v>10073</v>
      </c>
    </row>
    <row r="12" spans="2:9">
      <c r="B12" s="63">
        <v>2007</v>
      </c>
      <c r="C12" s="110">
        <v>10429</v>
      </c>
      <c r="D12" s="110">
        <v>10429</v>
      </c>
      <c r="E12" s="110"/>
      <c r="F12" s="110"/>
      <c r="G12" s="110"/>
      <c r="H12" s="110">
        <v>10429</v>
      </c>
      <c r="I12" s="110">
        <v>10429</v>
      </c>
    </row>
    <row r="13" spans="2:9">
      <c r="B13" s="63">
        <v>2008</v>
      </c>
      <c r="C13" s="110">
        <v>10734</v>
      </c>
      <c r="D13" s="110">
        <v>10734</v>
      </c>
      <c r="E13" s="110"/>
      <c r="F13" s="110"/>
      <c r="G13" s="110"/>
      <c r="H13" s="110">
        <v>10734</v>
      </c>
      <c r="I13" s="110">
        <v>10734</v>
      </c>
    </row>
    <row r="14" spans="2:9">
      <c r="B14" s="63">
        <v>2009</v>
      </c>
      <c r="C14" s="110">
        <v>11043</v>
      </c>
      <c r="D14" s="110">
        <v>11043</v>
      </c>
      <c r="E14" s="110"/>
      <c r="F14" s="110"/>
      <c r="G14" s="110"/>
      <c r="H14" s="110">
        <v>11043</v>
      </c>
      <c r="I14" s="110">
        <v>11043</v>
      </c>
    </row>
    <row r="15" spans="2:9">
      <c r="B15" s="63">
        <v>2010</v>
      </c>
      <c r="C15" s="110">
        <v>11020</v>
      </c>
      <c r="D15" s="110">
        <v>11020</v>
      </c>
      <c r="E15" s="110"/>
      <c r="F15" s="110"/>
      <c r="G15" s="110"/>
      <c r="H15" s="110">
        <v>11020</v>
      </c>
      <c r="I15" s="110">
        <v>11020</v>
      </c>
    </row>
    <row r="16" spans="2:9">
      <c r="B16" s="63">
        <v>2011</v>
      </c>
      <c r="C16" s="110">
        <v>11354</v>
      </c>
      <c r="D16" s="110">
        <v>11354</v>
      </c>
      <c r="E16" s="110"/>
      <c r="F16" s="110"/>
      <c r="G16" s="110"/>
      <c r="H16" s="110">
        <v>11354</v>
      </c>
      <c r="I16" s="110">
        <v>11354</v>
      </c>
    </row>
    <row r="17" spans="2:9">
      <c r="B17" s="63">
        <v>2012</v>
      </c>
      <c r="C17" s="110">
        <v>11731</v>
      </c>
      <c r="D17" s="110">
        <v>11731</v>
      </c>
      <c r="E17" s="110"/>
      <c r="F17" s="110"/>
      <c r="G17" s="110"/>
      <c r="H17" s="110">
        <v>11731</v>
      </c>
      <c r="I17" s="110">
        <v>11731</v>
      </c>
    </row>
    <row r="18" spans="2:9">
      <c r="B18" s="63">
        <v>2013</v>
      </c>
      <c r="C18" s="110">
        <v>12003</v>
      </c>
      <c r="D18" s="110">
        <v>12003</v>
      </c>
      <c r="E18" s="110"/>
      <c r="F18" s="110"/>
      <c r="G18" s="110"/>
      <c r="H18" s="110">
        <v>12003</v>
      </c>
      <c r="I18" s="110">
        <v>12003</v>
      </c>
    </row>
    <row r="19" spans="2:9">
      <c r="B19" s="63">
        <v>2014</v>
      </c>
      <c r="C19" s="110">
        <v>12325</v>
      </c>
      <c r="D19" s="110">
        <v>12325</v>
      </c>
      <c r="E19" s="110"/>
      <c r="F19" s="110"/>
      <c r="G19" s="110"/>
      <c r="H19" s="110">
        <v>12325</v>
      </c>
      <c r="I19" s="110">
        <v>12325</v>
      </c>
    </row>
    <row r="20" spans="2:9">
      <c r="B20" s="63">
        <v>2015</v>
      </c>
      <c r="C20" s="110">
        <v>12620</v>
      </c>
      <c r="D20" s="110">
        <v>12620</v>
      </c>
      <c r="E20" s="110"/>
      <c r="F20" s="110"/>
      <c r="G20" s="110"/>
      <c r="H20" s="110">
        <v>12620</v>
      </c>
      <c r="I20" s="110">
        <v>12620</v>
      </c>
    </row>
    <row r="21" spans="2:9">
      <c r="B21" s="63">
        <v>2016</v>
      </c>
      <c r="C21" s="110">
        <v>12901</v>
      </c>
      <c r="D21" s="110">
        <v>12901</v>
      </c>
      <c r="E21" s="110"/>
      <c r="F21" s="110"/>
      <c r="G21" s="110"/>
      <c r="H21" s="110">
        <v>12901</v>
      </c>
      <c r="I21" s="110">
        <v>12901</v>
      </c>
    </row>
    <row r="22" spans="2:9">
      <c r="B22" s="63">
        <v>2017</v>
      </c>
      <c r="C22" s="110">
        <v>13127</v>
      </c>
      <c r="D22" s="110">
        <v>13127</v>
      </c>
      <c r="E22" s="110"/>
      <c r="F22" s="110"/>
      <c r="G22" s="110"/>
      <c r="H22" s="110">
        <v>13127</v>
      </c>
      <c r="I22" s="110">
        <v>13127</v>
      </c>
    </row>
    <row r="23" spans="2:9">
      <c r="B23" s="63">
        <v>2018</v>
      </c>
      <c r="C23" s="110">
        <v>13926</v>
      </c>
      <c r="D23" s="110">
        <v>13926</v>
      </c>
      <c r="E23" s="110"/>
      <c r="F23" s="110"/>
      <c r="G23" s="110"/>
      <c r="H23" s="110">
        <v>13926</v>
      </c>
      <c r="I23" s="110">
        <v>13926</v>
      </c>
    </row>
    <row r="24" spans="2:9">
      <c r="B24" s="63">
        <v>2019</v>
      </c>
      <c r="C24" s="110">
        <v>13974</v>
      </c>
      <c r="D24" s="110">
        <v>13974</v>
      </c>
      <c r="E24" s="110"/>
      <c r="F24" s="110"/>
      <c r="G24" s="110"/>
      <c r="H24" s="110">
        <v>13974</v>
      </c>
      <c r="I24" s="110">
        <v>13974</v>
      </c>
    </row>
    <row r="25" spans="2:9">
      <c r="B25" s="63">
        <v>2020</v>
      </c>
      <c r="C25" s="110">
        <v>13541</v>
      </c>
      <c r="D25" s="110">
        <v>13541</v>
      </c>
      <c r="E25" s="110"/>
      <c r="F25" s="110"/>
      <c r="G25" s="110"/>
      <c r="H25" s="110">
        <v>13541</v>
      </c>
      <c r="I25" s="110">
        <v>13541</v>
      </c>
    </row>
    <row r="26" spans="2:9">
      <c r="B26" s="63">
        <v>2021</v>
      </c>
      <c r="C26" s="110">
        <v>13603</v>
      </c>
      <c r="D26" s="110">
        <v>13603</v>
      </c>
      <c r="E26" s="110"/>
      <c r="F26" s="110"/>
      <c r="G26" s="110"/>
      <c r="H26" s="110">
        <v>13603</v>
      </c>
      <c r="I26" s="110">
        <v>13603</v>
      </c>
    </row>
    <row r="27" spans="2:9">
      <c r="B27" s="63">
        <v>2022</v>
      </c>
      <c r="C27" s="110">
        <v>14340</v>
      </c>
      <c r="D27" s="110">
        <v>14780</v>
      </c>
      <c r="E27" s="110"/>
      <c r="F27" s="110"/>
      <c r="G27" s="110">
        <v>70</v>
      </c>
      <c r="H27" s="110">
        <v>14410</v>
      </c>
      <c r="I27" s="110">
        <v>14850</v>
      </c>
    </row>
    <row r="28" spans="2:9">
      <c r="B28" s="63">
        <v>2023</v>
      </c>
      <c r="C28" s="110">
        <v>14264</v>
      </c>
      <c r="D28" s="110">
        <v>14632</v>
      </c>
      <c r="E28" s="110">
        <v>500</v>
      </c>
      <c r="F28" s="110"/>
      <c r="G28" s="110">
        <v>82</v>
      </c>
      <c r="H28" s="110">
        <v>14845</v>
      </c>
      <c r="I28" s="110">
        <v>15214</v>
      </c>
    </row>
    <row r="29" spans="2:9">
      <c r="B29" s="63">
        <v>2024</v>
      </c>
      <c r="C29" s="110">
        <v>15009</v>
      </c>
      <c r="D29" s="110">
        <v>14611</v>
      </c>
      <c r="E29" s="110">
        <v>566</v>
      </c>
      <c r="F29" s="110">
        <v>1084</v>
      </c>
      <c r="G29" s="110">
        <v>163</v>
      </c>
      <c r="H29" s="110">
        <v>16823</v>
      </c>
      <c r="I29" s="110">
        <v>16424</v>
      </c>
    </row>
    <row r="30" spans="2:9">
      <c r="B30" s="63">
        <v>2025</v>
      </c>
      <c r="C30" s="110">
        <v>15316</v>
      </c>
      <c r="D30" s="110">
        <v>14807</v>
      </c>
      <c r="E30" s="110">
        <v>585</v>
      </c>
      <c r="F30" s="110">
        <v>1290</v>
      </c>
      <c r="G30" s="110">
        <v>389</v>
      </c>
      <c r="H30" s="110">
        <v>17580</v>
      </c>
      <c r="I30" s="110">
        <v>17072</v>
      </c>
    </row>
    <row r="31" spans="2:9">
      <c r="B31" s="63">
        <v>2026</v>
      </c>
      <c r="C31" s="110">
        <v>15621</v>
      </c>
      <c r="D31" s="110">
        <v>14998</v>
      </c>
      <c r="E31" s="110">
        <v>605</v>
      </c>
      <c r="F31" s="110">
        <v>1496</v>
      </c>
      <c r="G31" s="110">
        <v>644</v>
      </c>
      <c r="H31" s="110">
        <v>18366</v>
      </c>
      <c r="I31" s="110">
        <v>17743</v>
      </c>
    </row>
    <row r="32" spans="2:9">
      <c r="B32" s="63">
        <v>2027</v>
      </c>
      <c r="C32" s="110">
        <v>15926</v>
      </c>
      <c r="D32" s="110">
        <v>15184</v>
      </c>
      <c r="E32" s="110">
        <v>624</v>
      </c>
      <c r="F32" s="110">
        <v>1702</v>
      </c>
      <c r="G32" s="110">
        <v>908</v>
      </c>
      <c r="H32" s="110">
        <v>19160</v>
      </c>
      <c r="I32" s="110">
        <v>18419</v>
      </c>
    </row>
    <row r="33" spans="2:9">
      <c r="B33" s="63">
        <v>2028</v>
      </c>
      <c r="C33" s="110">
        <v>16227</v>
      </c>
      <c r="D33" s="110">
        <v>15363</v>
      </c>
      <c r="E33" s="110">
        <v>644</v>
      </c>
      <c r="F33" s="110">
        <v>1908</v>
      </c>
      <c r="G33" s="110">
        <v>1182</v>
      </c>
      <c r="H33" s="110">
        <v>19962</v>
      </c>
      <c r="I33" s="110">
        <v>19097</v>
      </c>
    </row>
    <row r="34" spans="2:9">
      <c r="B34" s="63">
        <v>2029</v>
      </c>
      <c r="C34" s="110">
        <v>16525</v>
      </c>
      <c r="D34" s="110">
        <v>15535</v>
      </c>
      <c r="E34" s="110">
        <v>665</v>
      </c>
      <c r="F34" s="110">
        <v>2114</v>
      </c>
      <c r="G34" s="110">
        <v>1465</v>
      </c>
      <c r="H34" s="110">
        <v>20769</v>
      </c>
      <c r="I34" s="110">
        <v>19779</v>
      </c>
    </row>
    <row r="35" spans="2:9">
      <c r="B35" s="63">
        <v>2030</v>
      </c>
      <c r="C35" s="110">
        <v>16819</v>
      </c>
      <c r="D35" s="110">
        <v>15701</v>
      </c>
      <c r="E35" s="110">
        <v>685</v>
      </c>
      <c r="F35" s="110">
        <v>2320</v>
      </c>
      <c r="G35" s="110">
        <v>1779</v>
      </c>
      <c r="H35" s="110">
        <v>21603</v>
      </c>
      <c r="I35" s="110">
        <v>20485</v>
      </c>
    </row>
    <row r="36" spans="2:9">
      <c r="B36" s="63">
        <v>2031</v>
      </c>
      <c r="C36" s="110">
        <v>17109</v>
      </c>
      <c r="D36" s="110">
        <v>15860</v>
      </c>
      <c r="E36" s="110">
        <v>705</v>
      </c>
      <c r="F36" s="110">
        <v>2526</v>
      </c>
      <c r="G36" s="110">
        <v>1972</v>
      </c>
      <c r="H36" s="110">
        <v>22313</v>
      </c>
      <c r="I36" s="110">
        <v>21063</v>
      </c>
    </row>
    <row r="37" spans="2:9">
      <c r="B37" s="63">
        <v>2032</v>
      </c>
      <c r="C37" s="110">
        <v>17394</v>
      </c>
      <c r="D37" s="110">
        <v>16012</v>
      </c>
      <c r="E37" s="110">
        <v>726</v>
      </c>
      <c r="F37" s="110">
        <v>2732</v>
      </c>
      <c r="G37" s="110">
        <v>2170</v>
      </c>
      <c r="H37" s="110">
        <v>23022</v>
      </c>
      <c r="I37" s="110">
        <v>21640</v>
      </c>
    </row>
    <row r="38" spans="2:9">
      <c r="B38" s="63">
        <v>2033</v>
      </c>
      <c r="C38" s="110">
        <v>17674</v>
      </c>
      <c r="D38" s="110">
        <v>16157</v>
      </c>
      <c r="E38" s="110">
        <v>746</v>
      </c>
      <c r="F38" s="110">
        <v>2938</v>
      </c>
      <c r="G38" s="110">
        <v>2373</v>
      </c>
      <c r="H38" s="110">
        <v>23731</v>
      </c>
      <c r="I38" s="110">
        <v>22214</v>
      </c>
    </row>
    <row r="39" spans="2:9">
      <c r="B39" s="63">
        <v>2034</v>
      </c>
      <c r="C39" s="110">
        <v>17948</v>
      </c>
      <c r="D39" s="110">
        <v>16297</v>
      </c>
      <c r="E39" s="110">
        <v>767</v>
      </c>
      <c r="F39" s="110">
        <v>3144</v>
      </c>
      <c r="G39" s="110">
        <v>2580</v>
      </c>
      <c r="H39" s="110">
        <v>24439</v>
      </c>
      <c r="I39" s="110">
        <v>22788</v>
      </c>
    </row>
    <row r="40" spans="2:9">
      <c r="B40" s="63">
        <v>2035</v>
      </c>
      <c r="C40" s="110">
        <v>18216</v>
      </c>
      <c r="D40" s="110">
        <v>16430</v>
      </c>
      <c r="E40" s="110">
        <v>788</v>
      </c>
      <c r="F40" s="110">
        <v>3350</v>
      </c>
      <c r="G40" s="110">
        <v>2791</v>
      </c>
      <c r="H40" s="110">
        <v>25145</v>
      </c>
      <c r="I40" s="110">
        <v>23359</v>
      </c>
    </row>
    <row r="41" spans="2:9">
      <c r="B41" s="63">
        <v>2036</v>
      </c>
      <c r="C41" s="110">
        <v>18478</v>
      </c>
      <c r="D41" s="110">
        <v>16557</v>
      </c>
      <c r="E41" s="110">
        <v>809</v>
      </c>
      <c r="F41" s="110">
        <v>3556</v>
      </c>
      <c r="G41" s="110">
        <v>3007</v>
      </c>
      <c r="H41" s="110">
        <v>25849</v>
      </c>
      <c r="I41" s="110">
        <v>23929</v>
      </c>
    </row>
    <row r="42" spans="2:9">
      <c r="B42" s="63">
        <v>2037</v>
      </c>
      <c r="C42" s="110">
        <v>18733</v>
      </c>
      <c r="D42" s="110">
        <v>16679</v>
      </c>
      <c r="E42" s="110">
        <v>829</v>
      </c>
      <c r="F42" s="110">
        <v>3762</v>
      </c>
      <c r="G42" s="110">
        <v>3226</v>
      </c>
      <c r="H42" s="110">
        <v>26550</v>
      </c>
      <c r="I42" s="110">
        <v>24496</v>
      </c>
    </row>
    <row r="43" spans="2:9">
      <c r="B43" s="63">
        <v>2038</v>
      </c>
      <c r="C43" s="110">
        <v>18983</v>
      </c>
      <c r="D43" s="110">
        <v>16796</v>
      </c>
      <c r="E43" s="110">
        <v>850</v>
      </c>
      <c r="F43" s="110">
        <v>3968</v>
      </c>
      <c r="G43" s="110">
        <v>3449</v>
      </c>
      <c r="H43" s="110">
        <v>27251</v>
      </c>
      <c r="I43" s="110">
        <v>25063</v>
      </c>
    </row>
    <row r="44" spans="2:9">
      <c r="B44" s="63">
        <v>2039</v>
      </c>
      <c r="C44" s="110">
        <v>19229</v>
      </c>
      <c r="D44" s="110">
        <v>16907</v>
      </c>
      <c r="E44" s="110">
        <v>871</v>
      </c>
      <c r="F44" s="110">
        <v>4174</v>
      </c>
      <c r="G44" s="110">
        <v>3676</v>
      </c>
      <c r="H44" s="110">
        <v>27950</v>
      </c>
      <c r="I44" s="110">
        <v>25628</v>
      </c>
    </row>
    <row r="45" spans="2:9">
      <c r="B45" s="63">
        <v>2040</v>
      </c>
      <c r="C45" s="110">
        <v>19469</v>
      </c>
      <c r="D45" s="110">
        <v>17014</v>
      </c>
      <c r="E45" s="110">
        <v>892</v>
      </c>
      <c r="F45" s="110">
        <v>4380</v>
      </c>
      <c r="G45" s="110">
        <v>3907</v>
      </c>
      <c r="H45" s="110">
        <v>28648</v>
      </c>
      <c r="I45" s="110">
        <v>26193</v>
      </c>
    </row>
    <row r="48" spans="2:9">
      <c r="B48" s="72" t="s">
        <v>45</v>
      </c>
    </row>
    <row r="49" spans="2:9">
      <c r="B49" s="119" t="s">
        <v>56</v>
      </c>
      <c r="C49" s="119"/>
      <c r="D49" s="119"/>
      <c r="E49" s="119"/>
      <c r="F49" s="119"/>
      <c r="G49" s="119"/>
      <c r="H49" s="119"/>
      <c r="I49" s="119"/>
    </row>
    <row r="50" spans="2:9">
      <c r="B50" s="119"/>
      <c r="C50" s="119"/>
      <c r="D50" s="119"/>
      <c r="E50" s="119"/>
      <c r="F50" s="119"/>
      <c r="G50" s="119"/>
      <c r="H50" s="119"/>
      <c r="I50" s="119"/>
    </row>
    <row r="87" spans="4:4">
      <c r="D87" s="118"/>
    </row>
  </sheetData>
  <mergeCells count="1">
    <mergeCell ref="B49:I50"/>
  </mergeCells>
  <pageMargins left="0.7" right="0.7" top="0.75" bottom="0.75" header="0.3" footer="0.3"/>
  <pageSetup scale="63" orientation="landscape" horizontalDpi="1200" verticalDpi="1200" r:id="rId1"/>
  <headerFooter>
    <oddFooter>&amp;L&amp;F&amp;C&amp;A</oddFooter>
  </headerFooter>
  <rowBreaks count="1" manualBreakCount="1">
    <brk id="55" max="16383" man="1"/>
  </rowBreaks>
  <colBreaks count="1" manualBreakCount="1">
    <brk id="9"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3D58C7-89F1-46CC-9B9D-110A31C34AD8}">
  <sheetPr>
    <pageSetUpPr fitToPage="1"/>
  </sheetPr>
  <dimension ref="B1:I87"/>
  <sheetViews>
    <sheetView view="pageBreakPreview" zoomScale="60" zoomScaleNormal="50" workbookViewId="0">
      <selection activeCell="K46" sqref="K46"/>
    </sheetView>
  </sheetViews>
  <sheetFormatPr defaultRowHeight="15"/>
  <cols>
    <col min="2" max="2" width="17.5703125" customWidth="1"/>
    <col min="3" max="4" width="20.85546875" customWidth="1"/>
    <col min="5" max="7" width="22.5703125" customWidth="1"/>
    <col min="8" max="8" width="18.5703125" customWidth="1"/>
    <col min="9" max="9" width="18" customWidth="1"/>
  </cols>
  <sheetData>
    <row r="1" spans="2:9">
      <c r="B1" s="12"/>
    </row>
    <row r="3" spans="2:9">
      <c r="C3" s="12"/>
    </row>
    <row r="4" spans="2:9" ht="68.25" customHeight="1">
      <c r="B4" s="63"/>
      <c r="C4" s="110"/>
      <c r="D4" s="110"/>
      <c r="E4" s="110"/>
      <c r="F4" s="110"/>
      <c r="G4" s="110"/>
      <c r="H4" s="110"/>
      <c r="I4" s="110"/>
    </row>
    <row r="5" spans="2:9">
      <c r="B5" s="63"/>
      <c r="C5" s="110"/>
      <c r="D5" s="110"/>
      <c r="E5" s="110"/>
      <c r="F5" s="110"/>
      <c r="G5" s="110"/>
      <c r="H5" s="110"/>
      <c r="I5" s="110"/>
    </row>
    <row r="6" spans="2:9">
      <c r="B6" s="63"/>
      <c r="C6" s="110"/>
      <c r="D6" s="110"/>
      <c r="E6" s="110"/>
      <c r="F6" s="110"/>
      <c r="G6" s="110"/>
      <c r="H6" s="110"/>
      <c r="I6" s="110"/>
    </row>
    <row r="7" spans="2:9">
      <c r="B7" s="63"/>
      <c r="C7" s="110"/>
      <c r="D7" s="110"/>
      <c r="E7" s="110"/>
      <c r="F7" s="110"/>
      <c r="G7" s="110"/>
      <c r="H7" s="110"/>
      <c r="I7" s="110"/>
    </row>
    <row r="8" spans="2:9">
      <c r="B8" s="63"/>
      <c r="C8" s="110"/>
      <c r="D8" s="110"/>
      <c r="E8" s="110"/>
      <c r="F8" s="110"/>
      <c r="G8" s="110"/>
      <c r="H8" s="110"/>
      <c r="I8" s="110"/>
    </row>
    <row r="9" spans="2:9">
      <c r="B9" s="63"/>
      <c r="C9" s="110"/>
      <c r="D9" s="110"/>
      <c r="E9" s="110"/>
      <c r="F9" s="110"/>
      <c r="G9" s="110"/>
      <c r="H9" s="110"/>
      <c r="I9" s="110"/>
    </row>
    <row r="10" spans="2:9">
      <c r="B10" s="63"/>
      <c r="C10" s="110"/>
      <c r="D10" s="110"/>
      <c r="E10" s="110"/>
      <c r="F10" s="110"/>
      <c r="G10" s="110"/>
      <c r="H10" s="110"/>
      <c r="I10" s="110"/>
    </row>
    <row r="11" spans="2:9">
      <c r="B11" s="63"/>
      <c r="C11" s="110"/>
      <c r="D11" s="110"/>
      <c r="E11" s="110"/>
      <c r="F11" s="110"/>
      <c r="G11" s="110"/>
      <c r="H11" s="110"/>
      <c r="I11" s="110"/>
    </row>
    <row r="12" spans="2:9">
      <c r="B12" s="63"/>
      <c r="C12" s="110"/>
      <c r="D12" s="110"/>
      <c r="E12" s="110"/>
      <c r="F12" s="110"/>
      <c r="G12" s="110"/>
      <c r="H12" s="110"/>
      <c r="I12" s="110"/>
    </row>
    <row r="13" spans="2:9">
      <c r="B13" s="63"/>
      <c r="C13" s="110"/>
      <c r="D13" s="110"/>
      <c r="E13" s="110"/>
      <c r="F13" s="110"/>
      <c r="G13" s="110"/>
      <c r="H13" s="110"/>
      <c r="I13" s="110"/>
    </row>
    <row r="14" spans="2:9">
      <c r="B14" s="63"/>
      <c r="C14" s="110"/>
      <c r="D14" s="110"/>
      <c r="E14" s="110"/>
      <c r="F14" s="110"/>
      <c r="G14" s="110"/>
      <c r="H14" s="110"/>
      <c r="I14" s="110"/>
    </row>
    <row r="15" spans="2:9">
      <c r="B15" s="63"/>
      <c r="C15" s="110"/>
      <c r="D15" s="110"/>
      <c r="E15" s="110"/>
      <c r="F15" s="110"/>
      <c r="G15" s="110"/>
      <c r="H15" s="110"/>
      <c r="I15" s="110"/>
    </row>
    <row r="16" spans="2:9">
      <c r="B16" s="63"/>
      <c r="C16" s="110"/>
      <c r="D16" s="110"/>
      <c r="E16" s="110"/>
      <c r="F16" s="110"/>
      <c r="G16" s="110"/>
      <c r="H16" s="110"/>
      <c r="I16" s="110"/>
    </row>
    <row r="17" spans="2:9">
      <c r="B17" s="63"/>
      <c r="C17" s="110"/>
      <c r="D17" s="110"/>
      <c r="E17" s="110"/>
      <c r="F17" s="110"/>
      <c r="G17" s="110"/>
      <c r="H17" s="110"/>
      <c r="I17" s="110"/>
    </row>
    <row r="18" spans="2:9">
      <c r="B18" s="63"/>
      <c r="C18" s="110"/>
      <c r="D18" s="110"/>
      <c r="E18" s="110"/>
      <c r="F18" s="110"/>
      <c r="G18" s="110"/>
      <c r="H18" s="110"/>
      <c r="I18" s="110"/>
    </row>
    <row r="19" spans="2:9">
      <c r="B19" s="63"/>
      <c r="C19" s="110"/>
      <c r="D19" s="110"/>
      <c r="E19" s="110"/>
      <c r="F19" s="110"/>
      <c r="G19" s="110"/>
      <c r="H19" s="110"/>
      <c r="I19" s="110"/>
    </row>
    <row r="20" spans="2:9">
      <c r="B20" s="63"/>
      <c r="C20" s="110"/>
      <c r="D20" s="110"/>
      <c r="E20" s="110"/>
      <c r="F20" s="110"/>
      <c r="G20" s="110"/>
      <c r="H20" s="110"/>
      <c r="I20" s="110"/>
    </row>
    <row r="21" spans="2:9">
      <c r="B21" s="63"/>
      <c r="C21" s="110"/>
      <c r="D21" s="110"/>
      <c r="E21" s="110"/>
      <c r="F21" s="110"/>
      <c r="G21" s="110"/>
      <c r="H21" s="110"/>
      <c r="I21" s="110"/>
    </row>
    <row r="22" spans="2:9">
      <c r="B22" s="63"/>
      <c r="C22" s="110"/>
      <c r="D22" s="110"/>
      <c r="E22" s="110"/>
      <c r="F22" s="110"/>
      <c r="G22" s="110"/>
      <c r="H22" s="110"/>
      <c r="I22" s="110"/>
    </row>
    <row r="23" spans="2:9">
      <c r="B23" s="63"/>
      <c r="C23" s="110"/>
      <c r="D23" s="110"/>
      <c r="E23" s="110"/>
      <c r="F23" s="110"/>
      <c r="G23" s="110"/>
      <c r="H23" s="110"/>
      <c r="I23" s="110"/>
    </row>
    <row r="24" spans="2:9">
      <c r="B24" s="63"/>
      <c r="C24" s="110"/>
      <c r="D24" s="110"/>
      <c r="E24" s="110"/>
      <c r="F24" s="110"/>
      <c r="G24" s="110"/>
      <c r="H24" s="110"/>
      <c r="I24" s="110"/>
    </row>
    <row r="25" spans="2:9">
      <c r="B25" s="63"/>
      <c r="C25" s="110"/>
      <c r="D25" s="110"/>
      <c r="E25" s="110"/>
      <c r="F25" s="110"/>
      <c r="G25" s="110"/>
      <c r="H25" s="110"/>
      <c r="I25" s="110"/>
    </row>
    <row r="26" spans="2:9">
      <c r="B26" s="63"/>
      <c r="C26" s="110"/>
      <c r="D26" s="110"/>
      <c r="E26" s="110"/>
      <c r="F26" s="110"/>
      <c r="G26" s="110"/>
      <c r="H26" s="110"/>
      <c r="I26" s="110"/>
    </row>
    <row r="27" spans="2:9">
      <c r="B27" s="63"/>
      <c r="C27" s="110"/>
      <c r="D27" s="110"/>
      <c r="E27" s="110"/>
      <c r="F27" s="110"/>
      <c r="G27" s="110"/>
      <c r="H27" s="110"/>
      <c r="I27" s="110"/>
    </row>
    <row r="28" spans="2:9">
      <c r="B28" s="63"/>
      <c r="C28" s="110"/>
      <c r="D28" s="110"/>
      <c r="E28" s="110"/>
      <c r="F28" s="110"/>
      <c r="G28" s="110"/>
      <c r="H28" s="110"/>
      <c r="I28" s="110"/>
    </row>
    <row r="29" spans="2:9">
      <c r="B29" s="63"/>
      <c r="C29" s="110"/>
      <c r="D29" s="110"/>
      <c r="E29" s="110"/>
      <c r="F29" s="110"/>
      <c r="G29" s="110"/>
      <c r="H29" s="110"/>
      <c r="I29" s="110"/>
    </row>
    <row r="30" spans="2:9">
      <c r="B30" s="63"/>
      <c r="C30" s="110"/>
      <c r="D30" s="110"/>
      <c r="E30" s="110"/>
      <c r="F30" s="110"/>
      <c r="G30" s="110"/>
      <c r="H30" s="110"/>
      <c r="I30" s="110"/>
    </row>
    <row r="31" spans="2:9">
      <c r="B31" s="63"/>
      <c r="C31" s="110"/>
      <c r="D31" s="110"/>
      <c r="E31" s="110"/>
      <c r="F31" s="110"/>
      <c r="G31" s="110"/>
      <c r="H31" s="110"/>
      <c r="I31" s="110"/>
    </row>
    <row r="32" spans="2:9">
      <c r="B32" s="63"/>
      <c r="C32" s="110"/>
      <c r="D32" s="110"/>
      <c r="E32" s="110"/>
      <c r="F32" s="110"/>
      <c r="G32" s="110"/>
      <c r="H32" s="110"/>
      <c r="I32" s="110"/>
    </row>
    <row r="33" spans="2:9">
      <c r="B33" s="63"/>
      <c r="C33" s="110"/>
      <c r="D33" s="110"/>
      <c r="E33" s="110"/>
      <c r="F33" s="110"/>
      <c r="G33" s="110"/>
      <c r="H33" s="110"/>
      <c r="I33" s="110"/>
    </row>
    <row r="34" spans="2:9">
      <c r="B34" s="63"/>
      <c r="C34" s="110"/>
      <c r="D34" s="110"/>
      <c r="E34" s="110"/>
      <c r="F34" s="110"/>
      <c r="G34" s="110"/>
      <c r="H34" s="110"/>
      <c r="I34" s="110"/>
    </row>
    <row r="35" spans="2:9">
      <c r="B35" s="63"/>
      <c r="C35" s="110"/>
      <c r="D35" s="110"/>
      <c r="E35" s="110"/>
      <c r="F35" s="110"/>
      <c r="G35" s="110"/>
      <c r="H35" s="110"/>
      <c r="I35" s="110"/>
    </row>
    <row r="36" spans="2:9">
      <c r="B36" s="63"/>
      <c r="C36" s="110"/>
      <c r="D36" s="110"/>
      <c r="E36" s="110"/>
      <c r="F36" s="110"/>
      <c r="G36" s="110"/>
      <c r="H36" s="110"/>
      <c r="I36" s="110"/>
    </row>
    <row r="37" spans="2:9">
      <c r="B37" s="63"/>
      <c r="C37" s="110"/>
      <c r="D37" s="110"/>
      <c r="E37" s="110"/>
      <c r="F37" s="110"/>
      <c r="G37" s="110"/>
      <c r="H37" s="110"/>
      <c r="I37" s="110"/>
    </row>
    <row r="38" spans="2:9">
      <c r="B38" s="63"/>
      <c r="C38" s="110"/>
      <c r="D38" s="110"/>
      <c r="E38" s="110"/>
      <c r="F38" s="110"/>
      <c r="G38" s="110"/>
      <c r="H38" s="110"/>
      <c r="I38" s="110"/>
    </row>
    <row r="39" spans="2:9">
      <c r="B39" s="63"/>
      <c r="C39" s="110"/>
      <c r="D39" s="110"/>
      <c r="E39" s="110"/>
      <c r="F39" s="110"/>
      <c r="G39" s="110"/>
      <c r="H39" s="110"/>
      <c r="I39" s="110"/>
    </row>
    <row r="40" spans="2:9">
      <c r="B40" s="63"/>
      <c r="C40" s="110"/>
      <c r="D40" s="110"/>
      <c r="E40" s="110"/>
      <c r="F40" s="110"/>
      <c r="G40" s="110"/>
      <c r="H40" s="110"/>
      <c r="I40" s="110"/>
    </row>
    <row r="41" spans="2:9">
      <c r="B41" s="63"/>
      <c r="C41" s="110"/>
      <c r="D41" s="110"/>
      <c r="E41" s="110"/>
      <c r="F41" s="110"/>
      <c r="G41" s="110"/>
      <c r="H41" s="110"/>
      <c r="I41" s="110"/>
    </row>
    <row r="42" spans="2:9">
      <c r="B42" s="63"/>
      <c r="C42" s="110"/>
      <c r="D42" s="110"/>
      <c r="E42" s="110"/>
      <c r="F42" s="110"/>
      <c r="G42" s="110"/>
      <c r="H42" s="110"/>
      <c r="I42" s="110"/>
    </row>
    <row r="43" spans="2:9">
      <c r="B43" s="63"/>
      <c r="C43" s="110"/>
      <c r="D43" s="110"/>
      <c r="E43" s="110"/>
      <c r="F43" s="110"/>
      <c r="G43" s="110"/>
      <c r="H43" s="110"/>
      <c r="I43" s="110"/>
    </row>
    <row r="44" spans="2:9">
      <c r="B44" s="63"/>
      <c r="C44" s="110"/>
      <c r="D44" s="110"/>
      <c r="E44" s="110"/>
      <c r="F44" s="110"/>
      <c r="G44" s="110"/>
      <c r="H44" s="110"/>
      <c r="I44" s="110"/>
    </row>
    <row r="45" spans="2:9">
      <c r="B45" s="63"/>
      <c r="C45" s="110"/>
      <c r="D45" s="110"/>
      <c r="E45" s="110"/>
      <c r="F45" s="110"/>
      <c r="G45" s="110"/>
      <c r="H45" s="110"/>
      <c r="I45" s="110"/>
    </row>
    <row r="48" spans="2:9">
      <c r="B48" s="72" t="s">
        <v>45</v>
      </c>
    </row>
    <row r="49" spans="2:9">
      <c r="B49" s="119" t="s">
        <v>56</v>
      </c>
      <c r="C49" s="119"/>
      <c r="D49" s="119"/>
      <c r="E49" s="119"/>
      <c r="F49" s="119"/>
      <c r="G49" s="119"/>
      <c r="H49" s="119"/>
      <c r="I49" s="119"/>
    </row>
    <row r="50" spans="2:9">
      <c r="B50" s="119"/>
      <c r="C50" s="119"/>
      <c r="D50" s="119"/>
      <c r="E50" s="119"/>
      <c r="F50" s="119"/>
      <c r="G50" s="119"/>
      <c r="H50" s="119"/>
      <c r="I50" s="119"/>
    </row>
    <row r="87" spans="4:4">
      <c r="D87" s="118"/>
    </row>
  </sheetData>
  <mergeCells count="1">
    <mergeCell ref="B49:I50"/>
  </mergeCells>
  <pageMargins left="0.7" right="0.7" top="0.75" bottom="0.75" header="0.3" footer="0.3"/>
  <pageSetup scale="43" orientation="landscape" horizontalDpi="1200" verticalDpi="1200" r:id="rId1"/>
  <headerFooter>
    <oddFooter>&amp;L&amp;F&amp;C&amp;A</oddFooter>
  </headerFooter>
  <rowBreaks count="1" manualBreakCount="1">
    <brk id="55" max="16383" man="1"/>
  </rowBreaks>
  <colBreaks count="1" manualBreakCount="1">
    <brk id="9"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2C16E-D2ED-4F3F-B1A7-AB9C447105DB}">
  <sheetPr>
    <pageSetUpPr fitToPage="1"/>
  </sheetPr>
  <dimension ref="A1:H27"/>
  <sheetViews>
    <sheetView zoomScale="60" zoomScaleNormal="60" workbookViewId="0">
      <selection activeCell="V25" sqref="V25"/>
    </sheetView>
  </sheetViews>
  <sheetFormatPr defaultRowHeight="15"/>
  <cols>
    <col min="3" max="3" width="12.7109375" bestFit="1" customWidth="1"/>
    <col min="4" max="4" width="13.42578125" customWidth="1"/>
    <col min="5" max="5" width="12.7109375" bestFit="1" customWidth="1"/>
    <col min="6" max="6" width="13.5703125" customWidth="1"/>
    <col min="7" max="7" width="12.7109375" bestFit="1" customWidth="1"/>
    <col min="8" max="8" width="13.85546875" customWidth="1"/>
  </cols>
  <sheetData>
    <row r="1" spans="1:8">
      <c r="B1" s="12" t="s">
        <v>57</v>
      </c>
    </row>
    <row r="3" spans="1:8">
      <c r="B3" s="6"/>
      <c r="C3" s="120" t="s">
        <v>58</v>
      </c>
      <c r="D3" s="120"/>
      <c r="E3" s="121" t="s">
        <v>59</v>
      </c>
      <c r="F3" s="122"/>
      <c r="G3" s="123"/>
      <c r="H3" s="123"/>
    </row>
    <row r="4" spans="1:8">
      <c r="B4" s="4" t="s">
        <v>37</v>
      </c>
      <c r="C4" s="4" t="s">
        <v>60</v>
      </c>
      <c r="D4" s="4" t="s">
        <v>61</v>
      </c>
      <c r="E4" s="4" t="s">
        <v>60</v>
      </c>
      <c r="F4" s="4" t="s">
        <v>61</v>
      </c>
      <c r="G4" s="39"/>
      <c r="H4" s="39"/>
    </row>
    <row r="5" spans="1:8">
      <c r="B5" s="16">
        <v>2025</v>
      </c>
      <c r="C5" s="17">
        <v>83291</v>
      </c>
      <c r="D5" s="17">
        <v>488883628</v>
      </c>
      <c r="E5" s="17">
        <f>C5*1.03</f>
        <v>85789.73</v>
      </c>
      <c r="F5" s="17">
        <f>D5*1.03</f>
        <v>503550136.84000003</v>
      </c>
      <c r="G5" s="21"/>
      <c r="H5" s="21"/>
    </row>
    <row r="6" spans="1:8">
      <c r="A6" s="1"/>
      <c r="B6" s="16">
        <v>2026</v>
      </c>
      <c r="C6" s="17">
        <v>84172</v>
      </c>
      <c r="D6" s="17">
        <v>505479944</v>
      </c>
      <c r="E6" s="17">
        <f t="shared" ref="E6:E15" si="0">C6*1.03</f>
        <v>86697.16</v>
      </c>
      <c r="F6" s="17">
        <f t="shared" ref="F6:F15" si="1">D6*1.03</f>
        <v>520644342.31999999</v>
      </c>
      <c r="G6" s="21"/>
      <c r="H6" s="21"/>
    </row>
    <row r="7" spans="1:8">
      <c r="A7" s="1"/>
      <c r="B7" s="16">
        <v>2027</v>
      </c>
      <c r="C7" s="17">
        <v>84962</v>
      </c>
      <c r="D7" s="17">
        <v>521838946</v>
      </c>
      <c r="E7" s="17">
        <f t="shared" si="0"/>
        <v>87510.86</v>
      </c>
      <c r="F7" s="17">
        <f t="shared" si="1"/>
        <v>537494114.38</v>
      </c>
      <c r="G7" s="21"/>
      <c r="H7" s="21"/>
    </row>
    <row r="8" spans="1:8">
      <c r="B8" s="16">
        <v>2028</v>
      </c>
      <c r="C8" s="17">
        <v>86623</v>
      </c>
      <c r="D8" s="17">
        <v>537265478</v>
      </c>
      <c r="E8" s="17">
        <f t="shared" si="0"/>
        <v>89221.69</v>
      </c>
      <c r="F8" s="17">
        <f t="shared" si="1"/>
        <v>553383442.34000003</v>
      </c>
      <c r="G8" s="21"/>
      <c r="H8" s="21"/>
    </row>
    <row r="9" spans="1:8">
      <c r="B9" s="16">
        <v>2029</v>
      </c>
      <c r="C9" s="17">
        <v>88141</v>
      </c>
      <c r="D9" s="17">
        <v>549441467</v>
      </c>
      <c r="E9" s="17">
        <f t="shared" si="0"/>
        <v>90785.23</v>
      </c>
      <c r="F9" s="17">
        <f t="shared" si="1"/>
        <v>565924711.00999999</v>
      </c>
      <c r="G9" s="21"/>
      <c r="H9" s="21"/>
    </row>
    <row r="10" spans="1:8">
      <c r="B10" s="16">
        <v>2030</v>
      </c>
      <c r="C10" s="17">
        <v>90308</v>
      </c>
      <c r="D10" s="17">
        <v>562065205</v>
      </c>
      <c r="E10" s="17">
        <f t="shared" si="0"/>
        <v>93017.24</v>
      </c>
      <c r="F10" s="17">
        <f t="shared" si="1"/>
        <v>578927161.14999998</v>
      </c>
      <c r="G10" s="21"/>
      <c r="H10" s="21"/>
    </row>
    <row r="11" spans="1:8">
      <c r="B11" s="16">
        <v>2031</v>
      </c>
      <c r="C11" s="17">
        <v>92087</v>
      </c>
      <c r="D11" s="17">
        <v>573777564</v>
      </c>
      <c r="E11" s="17">
        <f t="shared" si="0"/>
        <v>94849.61</v>
      </c>
      <c r="F11" s="17">
        <f t="shared" si="1"/>
        <v>590990890.91999996</v>
      </c>
      <c r="G11" s="21"/>
      <c r="H11" s="21"/>
    </row>
    <row r="12" spans="1:8">
      <c r="A12" s="1"/>
      <c r="B12" s="16">
        <v>2032</v>
      </c>
      <c r="C12" s="17">
        <v>93836</v>
      </c>
      <c r="D12" s="17">
        <v>586500785</v>
      </c>
      <c r="E12" s="17">
        <f t="shared" si="0"/>
        <v>96651.08</v>
      </c>
      <c r="F12" s="17">
        <f t="shared" si="1"/>
        <v>604095808.55000007</v>
      </c>
      <c r="G12" s="21"/>
      <c r="H12" s="21"/>
    </row>
    <row r="13" spans="1:8">
      <c r="A13" s="1"/>
      <c r="B13" s="16">
        <v>2033</v>
      </c>
      <c r="C13" s="17">
        <v>95555</v>
      </c>
      <c r="D13" s="17">
        <v>595829669</v>
      </c>
      <c r="E13" s="17">
        <f t="shared" si="0"/>
        <v>98421.650000000009</v>
      </c>
      <c r="F13" s="17">
        <f t="shared" si="1"/>
        <v>613704559.07000005</v>
      </c>
      <c r="G13" s="21"/>
      <c r="H13" s="21"/>
    </row>
    <row r="14" spans="1:8">
      <c r="B14" s="16">
        <v>2034</v>
      </c>
      <c r="C14" s="17">
        <f t="shared" ref="C14:C15" si="2">C13/C12*C13</f>
        <v>97305.490696534369</v>
      </c>
      <c r="D14" s="17">
        <f t="shared" ref="D14:D15" si="3">D13/D12*D13</f>
        <v>605306938.26888835</v>
      </c>
      <c r="E14" s="17">
        <f t="shared" si="0"/>
        <v>100224.6554174304</v>
      </c>
      <c r="F14" s="17">
        <f t="shared" si="1"/>
        <v>623466146.41695499</v>
      </c>
      <c r="G14" s="21"/>
      <c r="H14" s="21"/>
    </row>
    <row r="15" spans="1:8">
      <c r="A15" s="1"/>
      <c r="B15" s="16">
        <v>2035</v>
      </c>
      <c r="C15" s="17">
        <f t="shared" si="2"/>
        <v>99088.048973819648</v>
      </c>
      <c r="D15" s="17">
        <f t="shared" si="3"/>
        <v>614934953.02338803</v>
      </c>
      <c r="E15" s="17">
        <f t="shared" si="0"/>
        <v>102060.69044303424</v>
      </c>
      <c r="F15" s="17">
        <f t="shared" si="1"/>
        <v>633383001.61408973</v>
      </c>
      <c r="G15" s="21"/>
      <c r="H15" s="21"/>
    </row>
    <row r="18" spans="2:8">
      <c r="B18" s="24" t="s">
        <v>62</v>
      </c>
      <c r="C18" s="22"/>
      <c r="D18" s="23"/>
      <c r="E18" s="22"/>
      <c r="F18" s="23"/>
      <c r="G18" s="22"/>
      <c r="H18" s="23"/>
    </row>
    <row r="19" spans="2:8">
      <c r="B19" s="25" t="s">
        <v>63</v>
      </c>
      <c r="C19" s="22"/>
      <c r="D19" s="23"/>
      <c r="E19" s="22"/>
      <c r="F19" s="23"/>
      <c r="G19" s="22"/>
      <c r="H19" s="23"/>
    </row>
    <row r="20" spans="2:8">
      <c r="B20" s="20"/>
      <c r="C20" s="22"/>
      <c r="D20" s="23"/>
      <c r="E20" s="22"/>
      <c r="F20" s="23"/>
      <c r="G20" s="22"/>
      <c r="H20" s="23"/>
    </row>
    <row r="21" spans="2:8">
      <c r="B21" s="20"/>
      <c r="C21" s="22"/>
      <c r="D21" s="23"/>
      <c r="E21" s="22"/>
      <c r="F21" s="23"/>
      <c r="G21" s="22"/>
      <c r="H21" s="23"/>
    </row>
    <row r="22" spans="2:8">
      <c r="B22" s="20"/>
      <c r="C22" s="22"/>
      <c r="D22" s="23"/>
      <c r="E22" s="22"/>
      <c r="F22" s="23"/>
      <c r="G22" s="22"/>
      <c r="H22" s="23"/>
    </row>
    <row r="23" spans="2:8">
      <c r="B23" s="20"/>
      <c r="C23" s="22"/>
      <c r="D23" s="23"/>
      <c r="E23" s="22"/>
      <c r="F23" s="23"/>
      <c r="G23" s="22"/>
      <c r="H23" s="23"/>
    </row>
    <row r="24" spans="2:8">
      <c r="B24" s="20"/>
      <c r="C24" s="22"/>
      <c r="D24" s="23"/>
      <c r="E24" s="22"/>
      <c r="F24" s="23"/>
      <c r="G24" s="22"/>
      <c r="H24" s="23"/>
    </row>
    <row r="25" spans="2:8">
      <c r="B25" s="20"/>
      <c r="C25" s="22"/>
      <c r="D25" s="23"/>
      <c r="E25" s="22"/>
      <c r="F25" s="23"/>
      <c r="G25" s="22"/>
      <c r="H25" s="23"/>
    </row>
    <row r="26" spans="2:8">
      <c r="B26" s="20"/>
      <c r="C26" s="22"/>
      <c r="D26" s="23"/>
      <c r="E26" s="22"/>
      <c r="F26" s="23"/>
      <c r="G26" s="22"/>
      <c r="H26" s="23"/>
    </row>
    <row r="27" spans="2:8">
      <c r="B27" s="20"/>
      <c r="C27" s="22"/>
      <c r="D27" s="23"/>
      <c r="E27" s="22"/>
      <c r="F27" s="23"/>
      <c r="G27" s="22"/>
      <c r="H27" s="23"/>
    </row>
  </sheetData>
  <mergeCells count="3">
    <mergeCell ref="C3:D3"/>
    <mergeCell ref="E3:F3"/>
    <mergeCell ref="G3:H3"/>
  </mergeCells>
  <pageMargins left="0.7" right="0.7" top="0.75" bottom="0.75" header="0.3" footer="0.3"/>
  <pageSetup scale="65" orientation="landscape" horizontalDpi="1200" verticalDpi="1200" r:id="rId1"/>
  <headerFooter>
    <oddFooter>&amp;L&amp;F&amp;C&amp;A</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28599A-8702-4DFF-8D89-00722AB7A49F}">
  <sheetPr>
    <pageSetUpPr fitToPage="1"/>
  </sheetPr>
  <dimension ref="B1:D18"/>
  <sheetViews>
    <sheetView zoomScale="90" zoomScaleNormal="90" workbookViewId="0">
      <selection activeCell="C22" sqref="C22"/>
    </sheetView>
  </sheetViews>
  <sheetFormatPr defaultRowHeight="15"/>
  <cols>
    <col min="3" max="3" width="21.5703125" customWidth="1"/>
  </cols>
  <sheetData>
    <row r="1" spans="2:4">
      <c r="B1" s="12" t="s">
        <v>64</v>
      </c>
      <c r="C1" s="12"/>
    </row>
    <row r="4" spans="2:4" ht="30">
      <c r="B4" s="16" t="s">
        <v>37</v>
      </c>
      <c r="C4" s="18" t="s">
        <v>65</v>
      </c>
    </row>
    <row r="5" spans="2:4">
      <c r="B5" s="5">
        <v>2025</v>
      </c>
      <c r="C5" s="14">
        <f>40.8+5.85</f>
        <v>46.65</v>
      </c>
    </row>
    <row r="6" spans="2:4">
      <c r="B6" s="5">
        <v>2026</v>
      </c>
      <c r="C6" s="14">
        <f>C5+8.48</f>
        <v>55.129999999999995</v>
      </c>
      <c r="D6" s="101"/>
    </row>
    <row r="7" spans="2:4">
      <c r="B7" s="5">
        <v>2027</v>
      </c>
      <c r="C7" s="14">
        <f>C6+6.26</f>
        <v>61.389999999999993</v>
      </c>
      <c r="D7" s="101"/>
    </row>
    <row r="8" spans="2:4">
      <c r="B8" s="5">
        <v>2028</v>
      </c>
      <c r="C8" s="14">
        <f>C7+6.8</f>
        <v>68.19</v>
      </c>
      <c r="D8" s="101"/>
    </row>
    <row r="9" spans="2:4">
      <c r="B9" s="5">
        <v>2029</v>
      </c>
      <c r="C9" s="14">
        <f>C8+7.44</f>
        <v>75.63</v>
      </c>
      <c r="D9" s="101"/>
    </row>
    <row r="10" spans="2:4">
      <c r="B10" s="5">
        <v>2030</v>
      </c>
      <c r="C10" s="14">
        <f>C9+8.6</f>
        <v>84.22999999999999</v>
      </c>
      <c r="D10" s="101"/>
    </row>
    <row r="11" spans="2:4">
      <c r="B11" s="5">
        <v>2031</v>
      </c>
      <c r="C11" s="14">
        <f>C10+7.24</f>
        <v>91.469999999999985</v>
      </c>
      <c r="D11" s="101"/>
    </row>
    <row r="12" spans="2:4">
      <c r="B12" s="5">
        <v>2032</v>
      </c>
      <c r="C12" s="14">
        <f t="shared" ref="C12:C15" si="0">C11+7.24</f>
        <v>98.70999999999998</v>
      </c>
      <c r="D12" s="101"/>
    </row>
    <row r="13" spans="2:4">
      <c r="B13" s="5">
        <v>2033</v>
      </c>
      <c r="C13" s="14">
        <f t="shared" si="0"/>
        <v>105.94999999999997</v>
      </c>
      <c r="D13" s="101"/>
    </row>
    <row r="14" spans="2:4">
      <c r="B14" s="5">
        <v>2034</v>
      </c>
      <c r="C14" s="14">
        <f t="shared" si="0"/>
        <v>113.18999999999997</v>
      </c>
      <c r="D14" s="101"/>
    </row>
    <row r="15" spans="2:4">
      <c r="B15" s="5">
        <v>2035</v>
      </c>
      <c r="C15" s="14">
        <f t="shared" si="0"/>
        <v>120.42999999999996</v>
      </c>
      <c r="D15" s="101"/>
    </row>
    <row r="17" spans="2:3">
      <c r="B17" s="26"/>
      <c r="C17" s="26"/>
    </row>
    <row r="18" spans="2:3">
      <c r="B18" s="26" t="s">
        <v>66</v>
      </c>
    </row>
  </sheetData>
  <pageMargins left="0.7" right="0.7" top="0.75" bottom="0.75" header="0.3" footer="0.3"/>
  <pageSetup scale="81" orientation="landscape" horizontalDpi="1200" verticalDpi="1200" r:id="rId1"/>
  <headerFooter>
    <oddFooter>&amp;L&amp;F&amp;C&amp;A</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0C70D9-D4FC-4B12-930B-EC083E754F5B}">
  <sheetPr>
    <pageSetUpPr fitToPage="1"/>
  </sheetPr>
  <dimension ref="B1:S26"/>
  <sheetViews>
    <sheetView zoomScale="90" zoomScaleNormal="90" workbookViewId="0">
      <selection activeCell="G11" sqref="G11"/>
    </sheetView>
  </sheetViews>
  <sheetFormatPr defaultRowHeight="15"/>
  <cols>
    <col min="3" max="3" width="23.85546875" customWidth="1"/>
    <col min="4" max="4" width="15.7109375" customWidth="1"/>
    <col min="5" max="6" width="13.140625" customWidth="1"/>
    <col min="7" max="7" width="18.42578125" customWidth="1"/>
  </cols>
  <sheetData>
    <row r="1" spans="2:9">
      <c r="B1" s="12" t="s">
        <v>67</v>
      </c>
    </row>
    <row r="4" spans="2:9">
      <c r="B4" s="16" t="s">
        <v>37</v>
      </c>
      <c r="C4" s="16" t="s">
        <v>68</v>
      </c>
    </row>
    <row r="5" spans="2:9">
      <c r="B5" s="5">
        <v>2025</v>
      </c>
      <c r="C5" s="40">
        <v>858.7</v>
      </c>
    </row>
    <row r="6" spans="2:9">
      <c r="B6" s="5">
        <v>2026</v>
      </c>
      <c r="C6" s="40">
        <v>896.09999999999991</v>
      </c>
      <c r="D6" s="100"/>
      <c r="E6" s="102"/>
      <c r="F6" s="102"/>
      <c r="G6" s="102"/>
      <c r="H6" s="103"/>
    </row>
    <row r="7" spans="2:9">
      <c r="B7" s="5">
        <v>2027</v>
      </c>
      <c r="C7" s="40">
        <v>931.4</v>
      </c>
      <c r="D7" s="100"/>
      <c r="E7" s="102"/>
      <c r="F7" s="102"/>
      <c r="G7" s="102"/>
      <c r="H7" s="103"/>
    </row>
    <row r="8" spans="2:9">
      <c r="B8" s="5">
        <v>2028</v>
      </c>
      <c r="C8" s="40">
        <v>966.3</v>
      </c>
      <c r="D8" s="100"/>
      <c r="E8" s="102"/>
      <c r="F8" s="102"/>
      <c r="G8" s="102"/>
      <c r="H8" s="103"/>
    </row>
    <row r="9" spans="2:9">
      <c r="B9" s="5">
        <v>2029</v>
      </c>
      <c r="C9" s="40">
        <v>1000.6</v>
      </c>
      <c r="D9" s="100"/>
      <c r="E9" s="102"/>
      <c r="F9" s="102"/>
      <c r="G9" s="102"/>
      <c r="H9" s="103"/>
    </row>
    <row r="10" spans="2:9">
      <c r="B10" s="5">
        <v>2030</v>
      </c>
      <c r="C10" s="40">
        <v>1032.7</v>
      </c>
      <c r="D10" s="100"/>
      <c r="E10" s="102"/>
      <c r="F10" s="102"/>
      <c r="G10" s="102"/>
      <c r="H10" s="103"/>
    </row>
    <row r="11" spans="2:9">
      <c r="B11" s="5">
        <v>2031</v>
      </c>
      <c r="C11" s="40">
        <v>1063.7</v>
      </c>
      <c r="D11" s="100"/>
      <c r="E11" s="102"/>
      <c r="F11" s="102"/>
      <c r="G11" s="102"/>
      <c r="H11" s="103"/>
    </row>
    <row r="12" spans="2:9">
      <c r="B12" s="5">
        <v>2032</v>
      </c>
      <c r="C12" s="40">
        <v>1094.6999999999998</v>
      </c>
      <c r="D12" s="100"/>
      <c r="E12" s="102"/>
      <c r="F12" s="102"/>
      <c r="G12" s="102"/>
      <c r="H12" s="103"/>
    </row>
    <row r="13" spans="2:9">
      <c r="B13" s="5">
        <v>2033</v>
      </c>
      <c r="C13" s="40">
        <v>1125.7</v>
      </c>
      <c r="D13" s="100"/>
      <c r="E13" s="102"/>
      <c r="F13" s="102"/>
      <c r="G13" s="102"/>
      <c r="H13" s="103"/>
    </row>
    <row r="14" spans="2:9">
      <c r="B14" s="5">
        <v>2034</v>
      </c>
      <c r="C14" s="40">
        <v>1156.7</v>
      </c>
      <c r="D14" s="100"/>
      <c r="E14" s="102"/>
      <c r="F14" s="102"/>
      <c r="G14" s="102"/>
      <c r="H14" s="103"/>
    </row>
    <row r="15" spans="2:9">
      <c r="B15" s="5">
        <v>2035</v>
      </c>
      <c r="C15" s="40">
        <v>1187.7</v>
      </c>
      <c r="D15" s="100"/>
      <c r="E15" s="102"/>
      <c r="F15" s="102"/>
    </row>
    <row r="16" spans="2:9">
      <c r="E16" s="102"/>
      <c r="F16" s="71"/>
      <c r="I16" s="70"/>
    </row>
    <row r="18" spans="2:19">
      <c r="B18" s="26" t="s">
        <v>69</v>
      </c>
    </row>
    <row r="19" spans="2:19">
      <c r="B19" s="26" t="s">
        <v>70</v>
      </c>
    </row>
    <row r="20" spans="2:19">
      <c r="B20" t="s">
        <v>71</v>
      </c>
    </row>
    <row r="23" spans="2:19">
      <c r="J23" s="116"/>
      <c r="K23" s="116"/>
      <c r="L23" s="116"/>
      <c r="M23" s="116"/>
      <c r="N23" s="116"/>
      <c r="O23" s="116"/>
      <c r="P23" s="116"/>
      <c r="Q23" s="116"/>
      <c r="R23" s="116"/>
      <c r="S23" s="116"/>
    </row>
    <row r="24" spans="2:19">
      <c r="J24" s="116"/>
      <c r="K24" s="116"/>
      <c r="L24" s="116"/>
      <c r="M24" s="116"/>
      <c r="N24" s="116"/>
      <c r="O24" s="116"/>
      <c r="P24" s="116"/>
      <c r="Q24" s="116"/>
      <c r="R24" s="116"/>
      <c r="S24" s="116"/>
    </row>
    <row r="25" spans="2:19">
      <c r="J25" s="116"/>
      <c r="K25" s="117"/>
      <c r="L25" s="117"/>
      <c r="M25" s="117"/>
      <c r="N25" s="117"/>
      <c r="O25" s="117"/>
      <c r="P25" s="117"/>
      <c r="Q25" s="117"/>
      <c r="R25" s="117"/>
      <c r="S25" s="117"/>
    </row>
    <row r="26" spans="2:19">
      <c r="J26" s="116"/>
      <c r="K26" s="116"/>
      <c r="L26" s="116"/>
      <c r="M26" s="116"/>
      <c r="N26" s="116"/>
      <c r="O26" s="116"/>
      <c r="P26" s="116"/>
      <c r="Q26" s="116"/>
      <c r="R26" s="116"/>
      <c r="S26" s="116"/>
    </row>
  </sheetData>
  <pageMargins left="0.7" right="0.7" top="0.75" bottom="0.75" header="0.3" footer="0.3"/>
  <pageSetup scale="86" orientation="landscape" horizontalDpi="1200" verticalDpi="1200" r:id="rId1"/>
  <headerFooter>
    <oddFooter>&amp;L&amp;F&amp;C&amp;A</oddFooter>
  </headerFooter>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AD4A39-D876-499A-91FA-12B11281D868}">
  <sheetPr>
    <pageSetUpPr fitToPage="1"/>
  </sheetPr>
  <dimension ref="B1:G19"/>
  <sheetViews>
    <sheetView zoomScale="90" zoomScaleNormal="90" workbookViewId="0">
      <selection activeCell="H8" sqref="H8"/>
    </sheetView>
  </sheetViews>
  <sheetFormatPr defaultRowHeight="15"/>
  <cols>
    <col min="3" max="5" width="15.7109375" customWidth="1"/>
    <col min="6" max="7" width="13.140625" customWidth="1"/>
  </cols>
  <sheetData>
    <row r="1" spans="2:7">
      <c r="B1" s="12" t="s">
        <v>72</v>
      </c>
    </row>
    <row r="4" spans="2:7">
      <c r="C4" s="124" t="s">
        <v>73</v>
      </c>
      <c r="D4" s="124"/>
      <c r="E4" s="124"/>
    </row>
    <row r="5" spans="2:7" ht="30">
      <c r="B5" s="16" t="s">
        <v>37</v>
      </c>
      <c r="C5" s="68" t="s">
        <v>74</v>
      </c>
      <c r="D5" s="18" t="s">
        <v>75</v>
      </c>
      <c r="E5" s="18" t="s">
        <v>76</v>
      </c>
    </row>
    <row r="6" spans="2:7">
      <c r="B6" s="5">
        <v>2025</v>
      </c>
      <c r="C6" s="66">
        <f>127+7</f>
        <v>134</v>
      </c>
      <c r="D6" s="67">
        <v>34</v>
      </c>
      <c r="E6" s="40">
        <f t="shared" ref="E6:E16" si="0">C6+D6</f>
        <v>168</v>
      </c>
      <c r="F6" s="70"/>
      <c r="G6" s="71"/>
    </row>
    <row r="7" spans="2:7">
      <c r="B7" s="5">
        <v>2026</v>
      </c>
      <c r="C7" s="66">
        <f>C6+14+4</f>
        <v>152</v>
      </c>
      <c r="D7" s="67">
        <f>D6+8</f>
        <v>42</v>
      </c>
      <c r="E7" s="40">
        <f t="shared" si="0"/>
        <v>194</v>
      </c>
      <c r="F7" s="70"/>
      <c r="G7" s="71"/>
    </row>
    <row r="8" spans="2:7">
      <c r="B8" s="5">
        <v>2027</v>
      </c>
      <c r="C8" s="66">
        <f>C7+14+4</f>
        <v>170</v>
      </c>
      <c r="D8" s="67">
        <v>42</v>
      </c>
      <c r="E8" s="40">
        <f t="shared" si="0"/>
        <v>212</v>
      </c>
      <c r="F8" s="70"/>
      <c r="G8" s="71"/>
    </row>
    <row r="9" spans="2:7">
      <c r="B9" s="5">
        <v>2028</v>
      </c>
      <c r="C9" s="66">
        <f>C8+14+4</f>
        <v>188</v>
      </c>
      <c r="D9" s="67">
        <v>42</v>
      </c>
      <c r="E9" s="40">
        <f t="shared" si="0"/>
        <v>230</v>
      </c>
      <c r="F9" s="70"/>
      <c r="G9" s="71"/>
    </row>
    <row r="10" spans="2:7">
      <c r="B10" s="5">
        <v>2029</v>
      </c>
      <c r="C10" s="66">
        <f>C9+14+4</f>
        <v>206</v>
      </c>
      <c r="D10" s="67">
        <v>42</v>
      </c>
      <c r="E10" s="40">
        <f t="shared" si="0"/>
        <v>248</v>
      </c>
      <c r="F10" s="70"/>
      <c r="G10" s="71"/>
    </row>
    <row r="11" spans="2:7">
      <c r="B11" s="5">
        <v>2030</v>
      </c>
      <c r="C11" s="66">
        <f t="shared" ref="C11:C16" si="1">C10+14</f>
        <v>220</v>
      </c>
      <c r="D11" s="67">
        <v>42</v>
      </c>
      <c r="E11" s="40">
        <f t="shared" si="0"/>
        <v>262</v>
      </c>
      <c r="F11" s="70"/>
      <c r="G11" s="71"/>
    </row>
    <row r="12" spans="2:7">
      <c r="B12" s="5">
        <v>2031</v>
      </c>
      <c r="C12" s="66">
        <f t="shared" si="1"/>
        <v>234</v>
      </c>
      <c r="D12" s="67">
        <v>42</v>
      </c>
      <c r="E12" s="40">
        <f t="shared" si="0"/>
        <v>276</v>
      </c>
      <c r="F12" s="70"/>
      <c r="G12" s="71"/>
    </row>
    <row r="13" spans="2:7">
      <c r="B13" s="5">
        <v>2032</v>
      </c>
      <c r="C13" s="66">
        <f t="shared" si="1"/>
        <v>248</v>
      </c>
      <c r="D13" s="67">
        <v>42</v>
      </c>
      <c r="E13" s="40">
        <f t="shared" si="0"/>
        <v>290</v>
      </c>
      <c r="F13" s="70"/>
      <c r="G13" s="71"/>
    </row>
    <row r="14" spans="2:7">
      <c r="B14" s="5">
        <v>2033</v>
      </c>
      <c r="C14" s="66">
        <f t="shared" si="1"/>
        <v>262</v>
      </c>
      <c r="D14" s="67">
        <v>42</v>
      </c>
      <c r="E14" s="40">
        <f t="shared" si="0"/>
        <v>304</v>
      </c>
      <c r="F14" s="70"/>
      <c r="G14" s="71"/>
    </row>
    <row r="15" spans="2:7">
      <c r="B15" s="5">
        <v>2034</v>
      </c>
      <c r="C15" s="66">
        <f t="shared" si="1"/>
        <v>276</v>
      </c>
      <c r="D15" s="67">
        <v>42</v>
      </c>
      <c r="E15" s="40">
        <f t="shared" si="0"/>
        <v>318</v>
      </c>
      <c r="F15" s="70"/>
      <c r="G15" s="71"/>
    </row>
    <row r="16" spans="2:7">
      <c r="B16" s="5">
        <v>2035</v>
      </c>
      <c r="C16" s="66">
        <f t="shared" si="1"/>
        <v>290</v>
      </c>
      <c r="D16" s="67">
        <v>42</v>
      </c>
      <c r="E16" s="40">
        <f t="shared" si="0"/>
        <v>332</v>
      </c>
      <c r="F16" s="115"/>
      <c r="G16" s="71"/>
    </row>
    <row r="18" spans="2:2">
      <c r="B18" s="26"/>
    </row>
    <row r="19" spans="2:2">
      <c r="B19" s="26" t="s">
        <v>66</v>
      </c>
    </row>
  </sheetData>
  <mergeCells count="1">
    <mergeCell ref="C4:E4"/>
  </mergeCells>
  <pageMargins left="0.7" right="0.7" top="0.75" bottom="0.75" header="0.3" footer="0.3"/>
  <pageSetup scale="91" orientation="landscape" horizontalDpi="1200" verticalDpi="1200" r:id="rId1"/>
  <headerFooter>
    <oddFooter>&amp;L&amp;F&amp;C&amp;A</oddFooter>
  </headerFooter>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0E6749-EDE3-49E3-ABBE-84018EB2459D}">
  <sheetPr>
    <pageSetUpPr fitToPage="1"/>
  </sheetPr>
  <dimension ref="A1:K37"/>
  <sheetViews>
    <sheetView zoomScale="80" zoomScaleNormal="80" workbookViewId="0">
      <selection activeCell="K22" sqref="K22"/>
    </sheetView>
  </sheetViews>
  <sheetFormatPr defaultRowHeight="15"/>
  <cols>
    <col min="3" max="3" width="11" customWidth="1"/>
    <col min="4" max="4" width="12.7109375" customWidth="1"/>
    <col min="5" max="5" width="14.5703125" customWidth="1"/>
    <col min="6" max="6" width="12.85546875" customWidth="1"/>
    <col min="7" max="7" width="15.42578125" style="2" customWidth="1"/>
    <col min="8" max="8" width="14.5703125" style="2" customWidth="1"/>
    <col min="9" max="10" width="14.85546875" style="2" customWidth="1"/>
    <col min="11" max="11" width="14" style="2" customWidth="1"/>
  </cols>
  <sheetData>
    <row r="1" spans="1:11">
      <c r="B1" s="12" t="s">
        <v>6</v>
      </c>
    </row>
    <row r="3" spans="1:11">
      <c r="C3" s="12" t="s">
        <v>77</v>
      </c>
    </row>
    <row r="4" spans="1:11" ht="54" customHeight="1">
      <c r="B4" s="18" t="s">
        <v>37</v>
      </c>
      <c r="C4" s="18" t="s">
        <v>78</v>
      </c>
      <c r="D4" s="86" t="s">
        <v>79</v>
      </c>
      <c r="E4" s="18" t="s">
        <v>80</v>
      </c>
      <c r="F4" s="18" t="s">
        <v>81</v>
      </c>
      <c r="G4" s="18" t="s">
        <v>82</v>
      </c>
      <c r="H4" s="18" t="s">
        <v>83</v>
      </c>
      <c r="I4" s="18" t="s">
        <v>84</v>
      </c>
      <c r="J4" s="18" t="s">
        <v>85</v>
      </c>
      <c r="K4" s="18" t="s">
        <v>86</v>
      </c>
    </row>
    <row r="5" spans="1:11">
      <c r="B5" s="42">
        <v>2025</v>
      </c>
      <c r="C5" s="98">
        <v>0.8</v>
      </c>
      <c r="D5" s="41">
        <v>2.68</v>
      </c>
      <c r="E5" s="41">
        <v>1.2</v>
      </c>
      <c r="F5" s="7">
        <v>3.1</v>
      </c>
      <c r="G5" s="7">
        <v>3.1</v>
      </c>
      <c r="H5" s="7">
        <v>2.8</v>
      </c>
      <c r="I5" s="7">
        <v>3.1</v>
      </c>
      <c r="J5" s="7">
        <v>2.6</v>
      </c>
      <c r="K5" s="7"/>
    </row>
    <row r="6" spans="1:11">
      <c r="B6" s="42">
        <v>2026</v>
      </c>
      <c r="C6" s="98">
        <f>C5*(1+0.02)</f>
        <v>0.81600000000000006</v>
      </c>
      <c r="D6" s="41">
        <v>2.5</v>
      </c>
      <c r="E6" s="41">
        <v>1.2</v>
      </c>
      <c r="F6" s="7">
        <v>3.6</v>
      </c>
      <c r="G6" s="7">
        <v>3.6</v>
      </c>
      <c r="H6" s="7">
        <v>3.2</v>
      </c>
      <c r="I6" s="7">
        <v>3.6</v>
      </c>
      <c r="J6" s="7">
        <v>2.9</v>
      </c>
      <c r="K6" s="7"/>
    </row>
    <row r="7" spans="1:11">
      <c r="B7" s="42">
        <v>2027</v>
      </c>
      <c r="C7" s="98">
        <f t="shared" ref="C7:C15" si="0">C6*(1+0.02)</f>
        <v>0.83232000000000006</v>
      </c>
      <c r="D7" s="41">
        <v>2.5</v>
      </c>
      <c r="E7" s="41">
        <v>1.2</v>
      </c>
      <c r="F7" s="7">
        <v>3.7</v>
      </c>
      <c r="G7" s="7">
        <v>3.7</v>
      </c>
      <c r="H7" s="7">
        <v>3.3</v>
      </c>
      <c r="I7" s="7">
        <v>3.7</v>
      </c>
      <c r="J7" s="7">
        <v>3</v>
      </c>
      <c r="K7" s="7"/>
    </row>
    <row r="8" spans="1:11">
      <c r="B8" s="42">
        <v>2028</v>
      </c>
      <c r="C8" s="98">
        <f t="shared" si="0"/>
        <v>0.84896640000000012</v>
      </c>
      <c r="D8" s="41">
        <v>2.5</v>
      </c>
      <c r="E8" s="41">
        <v>1.2</v>
      </c>
      <c r="F8" s="7">
        <v>3.9</v>
      </c>
      <c r="G8" s="7">
        <v>3.9</v>
      </c>
      <c r="H8" s="7">
        <v>3.5</v>
      </c>
      <c r="I8" s="7">
        <v>3.9</v>
      </c>
      <c r="J8" s="7">
        <v>3.2</v>
      </c>
      <c r="K8" s="7">
        <v>7.5</v>
      </c>
    </row>
    <row r="9" spans="1:11">
      <c r="B9" s="42">
        <v>2029</v>
      </c>
      <c r="C9" s="98">
        <f t="shared" si="0"/>
        <v>0.86594572800000014</v>
      </c>
      <c r="D9" s="41">
        <v>2.5</v>
      </c>
      <c r="E9" s="41">
        <v>1.2</v>
      </c>
      <c r="F9" s="7">
        <v>4.0999999999999996</v>
      </c>
      <c r="G9" s="7">
        <v>4.0999999999999996</v>
      </c>
      <c r="H9" s="7">
        <v>3.7</v>
      </c>
      <c r="I9" s="7">
        <v>4.0999999999999996</v>
      </c>
      <c r="J9" s="7">
        <v>3.3</v>
      </c>
      <c r="K9" s="7">
        <v>7.5</v>
      </c>
    </row>
    <row r="10" spans="1:11">
      <c r="B10" s="42">
        <v>2030</v>
      </c>
      <c r="C10" s="98">
        <f t="shared" si="0"/>
        <v>0.88326464256000015</v>
      </c>
      <c r="D10" s="41">
        <v>2.5</v>
      </c>
      <c r="E10" s="41">
        <v>1.2</v>
      </c>
      <c r="F10" s="7">
        <v>4.2</v>
      </c>
      <c r="G10" s="7">
        <v>4.2</v>
      </c>
      <c r="H10" s="7">
        <v>3.8</v>
      </c>
      <c r="I10" s="7">
        <v>4.2</v>
      </c>
      <c r="J10" s="7">
        <v>3.4</v>
      </c>
      <c r="K10" s="7">
        <v>7.5</v>
      </c>
    </row>
    <row r="11" spans="1:11">
      <c r="A11" s="3"/>
      <c r="B11" s="42">
        <v>2031</v>
      </c>
      <c r="C11" s="98">
        <f t="shared" si="0"/>
        <v>0.90092993541120014</v>
      </c>
      <c r="D11" s="41">
        <v>2.5</v>
      </c>
      <c r="E11" s="41">
        <v>1.2</v>
      </c>
      <c r="F11" s="7">
        <v>4.5999999999999996</v>
      </c>
      <c r="G11" s="7">
        <v>4.5999999999999996</v>
      </c>
      <c r="H11" s="7">
        <v>4.0999999999999996</v>
      </c>
      <c r="I11" s="7">
        <v>4.5999999999999996</v>
      </c>
      <c r="J11" s="7">
        <v>3.7</v>
      </c>
      <c r="K11" s="7">
        <v>7.5</v>
      </c>
    </row>
    <row r="12" spans="1:11">
      <c r="A12" s="3"/>
      <c r="B12" s="42">
        <v>2032</v>
      </c>
      <c r="C12" s="98">
        <f t="shared" si="0"/>
        <v>0.91894853411942412</v>
      </c>
      <c r="D12" s="41">
        <v>2.5</v>
      </c>
      <c r="E12" s="41">
        <v>1.2</v>
      </c>
      <c r="F12" s="7">
        <v>4.5999999999999996</v>
      </c>
      <c r="G12" s="7">
        <v>4.5999999999999996</v>
      </c>
      <c r="H12" s="7">
        <v>4.2</v>
      </c>
      <c r="I12" s="7">
        <v>4.5999999999999996</v>
      </c>
      <c r="J12" s="7">
        <v>3.8</v>
      </c>
      <c r="K12" s="7">
        <v>7.5</v>
      </c>
    </row>
    <row r="13" spans="1:11">
      <c r="A13" s="3"/>
      <c r="B13" s="42">
        <v>2033</v>
      </c>
      <c r="C13" s="98">
        <f t="shared" si="0"/>
        <v>0.93732750480181259</v>
      </c>
      <c r="D13" s="41">
        <v>2.5</v>
      </c>
      <c r="E13" s="41">
        <v>1.2</v>
      </c>
      <c r="F13" s="7">
        <v>4.8</v>
      </c>
      <c r="G13" s="7">
        <v>4.8</v>
      </c>
      <c r="H13" s="7">
        <v>4.3</v>
      </c>
      <c r="I13" s="7">
        <v>4.8</v>
      </c>
      <c r="J13" s="7">
        <v>3.9</v>
      </c>
      <c r="K13" s="7">
        <v>7.5</v>
      </c>
    </row>
    <row r="14" spans="1:11">
      <c r="B14" s="42">
        <v>2034</v>
      </c>
      <c r="C14" s="98">
        <f t="shared" si="0"/>
        <v>0.95607405489784891</v>
      </c>
      <c r="D14" s="41">
        <v>2.5</v>
      </c>
      <c r="E14" s="41">
        <v>1.2</v>
      </c>
      <c r="F14" s="7">
        <v>4.9000000000000004</v>
      </c>
      <c r="G14" s="7">
        <v>4.9000000000000004</v>
      </c>
      <c r="H14" s="7">
        <v>4.5</v>
      </c>
      <c r="I14" s="7">
        <v>4.9000000000000004</v>
      </c>
      <c r="J14" s="7">
        <v>4</v>
      </c>
      <c r="K14" s="7">
        <v>7.5</v>
      </c>
    </row>
    <row r="15" spans="1:11">
      <c r="B15" s="42">
        <v>2035</v>
      </c>
      <c r="C15" s="98">
        <f t="shared" si="0"/>
        <v>0.97519553599580588</v>
      </c>
      <c r="D15" s="41">
        <v>2.5</v>
      </c>
      <c r="E15" s="41">
        <v>1.2</v>
      </c>
      <c r="F15" s="7">
        <v>5.0999999999999996</v>
      </c>
      <c r="G15" s="7">
        <v>5.0999999999999996</v>
      </c>
      <c r="H15" s="7">
        <v>4.5999999999999996</v>
      </c>
      <c r="I15" s="7">
        <v>5.0999999999999996</v>
      </c>
      <c r="J15" s="7">
        <v>4.2</v>
      </c>
      <c r="K15" s="7">
        <v>7.5</v>
      </c>
    </row>
    <row r="18" spans="2:7">
      <c r="B18" t="s">
        <v>87</v>
      </c>
    </row>
    <row r="19" spans="2:7">
      <c r="B19" s="97" t="s">
        <v>88</v>
      </c>
    </row>
    <row r="21" spans="2:7" ht="30" customHeight="1"/>
    <row r="22" spans="2:7">
      <c r="C22" s="87" t="s">
        <v>89</v>
      </c>
    </row>
    <row r="23" spans="2:7" ht="30">
      <c r="B23" s="43" t="s">
        <v>37</v>
      </c>
      <c r="C23" s="18" t="s">
        <v>81</v>
      </c>
      <c r="D23" s="18" t="s">
        <v>82</v>
      </c>
      <c r="E23" s="18" t="s">
        <v>83</v>
      </c>
      <c r="F23" s="18" t="s">
        <v>84</v>
      </c>
      <c r="G23" s="18" t="s">
        <v>85</v>
      </c>
    </row>
    <row r="24" spans="2:7">
      <c r="B24" s="42">
        <v>2025</v>
      </c>
      <c r="C24" s="7">
        <v>4.16</v>
      </c>
      <c r="D24" s="7">
        <v>4.16</v>
      </c>
      <c r="E24" s="7">
        <v>3.87</v>
      </c>
      <c r="F24" s="7">
        <v>4.16</v>
      </c>
      <c r="G24" s="7">
        <v>3.63</v>
      </c>
    </row>
    <row r="25" spans="2:7">
      <c r="B25" s="42">
        <v>2026</v>
      </c>
      <c r="C25" s="7">
        <v>4.6399999999999997</v>
      </c>
      <c r="D25" s="7">
        <v>4.6399999999999997</v>
      </c>
      <c r="E25" s="7">
        <v>4.25</v>
      </c>
      <c r="F25" s="7">
        <v>4.6399999999999997</v>
      </c>
      <c r="G25" s="7">
        <v>3.91</v>
      </c>
    </row>
    <row r="26" spans="2:7">
      <c r="B26" s="42">
        <v>2027</v>
      </c>
      <c r="C26" s="7">
        <v>4.82</v>
      </c>
      <c r="D26" s="7">
        <v>4.82</v>
      </c>
      <c r="E26" s="7">
        <v>4.41</v>
      </c>
      <c r="F26" s="7">
        <v>4.82</v>
      </c>
      <c r="G26" s="7">
        <v>4.05</v>
      </c>
    </row>
    <row r="27" spans="2:7">
      <c r="B27" s="42">
        <v>2028</v>
      </c>
      <c r="C27" s="7">
        <v>5</v>
      </c>
      <c r="D27" s="7">
        <v>5</v>
      </c>
      <c r="E27" s="7">
        <v>4.5999999999999996</v>
      </c>
      <c r="F27" s="7">
        <v>5</v>
      </c>
      <c r="G27" s="7">
        <v>4.25</v>
      </c>
    </row>
    <row r="28" spans="2:7">
      <c r="B28" s="42">
        <v>2029</v>
      </c>
      <c r="C28" s="7">
        <v>5.18</v>
      </c>
      <c r="D28" s="7">
        <v>5.18</v>
      </c>
      <c r="E28" s="7">
        <v>4.78</v>
      </c>
      <c r="F28" s="7">
        <v>5.18</v>
      </c>
      <c r="G28" s="7">
        <v>4.42</v>
      </c>
    </row>
    <row r="29" spans="2:7">
      <c r="B29" s="42">
        <v>2030</v>
      </c>
      <c r="C29" s="7">
        <v>5.36</v>
      </c>
      <c r="D29" s="7">
        <v>5.36</v>
      </c>
      <c r="E29" s="7">
        <v>4.9400000000000004</v>
      </c>
      <c r="F29" s="7">
        <v>5.36</v>
      </c>
      <c r="G29" s="7">
        <v>4.57</v>
      </c>
    </row>
    <row r="30" spans="2:7">
      <c r="B30" s="42">
        <v>2031</v>
      </c>
      <c r="C30" s="7">
        <v>5.71</v>
      </c>
      <c r="D30" s="7">
        <v>5.71</v>
      </c>
      <c r="E30" s="7">
        <v>5.27</v>
      </c>
      <c r="F30" s="7">
        <v>5.71</v>
      </c>
      <c r="G30" s="7">
        <v>4.88</v>
      </c>
    </row>
    <row r="31" spans="2:7">
      <c r="B31" s="42">
        <v>2032</v>
      </c>
      <c r="C31" s="7">
        <v>5.83</v>
      </c>
      <c r="D31" s="7">
        <v>5.83</v>
      </c>
      <c r="E31" s="7">
        <v>5.38</v>
      </c>
      <c r="F31" s="7">
        <v>5.83</v>
      </c>
      <c r="G31" s="7">
        <v>4.9800000000000004</v>
      </c>
    </row>
    <row r="32" spans="2:7">
      <c r="B32" s="42">
        <v>2033</v>
      </c>
      <c r="C32" s="7">
        <v>6.01</v>
      </c>
      <c r="D32" s="7">
        <v>6.01</v>
      </c>
      <c r="E32" s="7">
        <v>5.54</v>
      </c>
      <c r="F32" s="7">
        <v>6.01</v>
      </c>
      <c r="G32" s="7">
        <v>5.13</v>
      </c>
    </row>
    <row r="33" spans="2:7">
      <c r="B33" s="42">
        <v>2034</v>
      </c>
      <c r="C33" s="7">
        <v>6.17</v>
      </c>
      <c r="D33" s="7">
        <v>6.17</v>
      </c>
      <c r="E33" s="7">
        <v>5.7</v>
      </c>
      <c r="F33" s="7">
        <v>6.17</v>
      </c>
      <c r="G33" s="7">
        <v>5.27</v>
      </c>
    </row>
    <row r="34" spans="2:7">
      <c r="B34" s="42">
        <v>2035</v>
      </c>
      <c r="C34" s="7">
        <v>6.37</v>
      </c>
      <c r="D34" s="7">
        <v>6.37</v>
      </c>
      <c r="E34" s="7">
        <v>5.89</v>
      </c>
      <c r="F34" s="7">
        <v>6.37</v>
      </c>
      <c r="G34" s="7">
        <v>5.46</v>
      </c>
    </row>
    <row r="37" spans="2:7">
      <c r="B37" t="s">
        <v>90</v>
      </c>
    </row>
  </sheetData>
  <pageMargins left="0.7" right="0.7" top="0.75" bottom="0.75" header="0.3" footer="0.3"/>
  <pageSetup scale="83" orientation="landscape" r:id="rId1"/>
  <headerFooter>
    <oddFooter>&amp;L&amp;F&amp;C&amp;A</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EF8E5-01A5-459D-B694-DEC8237DAC60}">
  <sheetPr>
    <pageSetUpPr fitToPage="1"/>
  </sheetPr>
  <dimension ref="B1:J20"/>
  <sheetViews>
    <sheetView zoomScale="90" zoomScaleNormal="90" workbookViewId="0">
      <selection activeCell="F7" sqref="F7"/>
    </sheetView>
  </sheetViews>
  <sheetFormatPr defaultRowHeight="15"/>
  <cols>
    <col min="2" max="2" width="40.42578125" customWidth="1"/>
    <col min="3" max="3" width="10.140625" customWidth="1"/>
    <col min="4" max="4" width="16.140625" customWidth="1"/>
    <col min="5" max="5" width="15.28515625" customWidth="1"/>
    <col min="6" max="6" width="13.5703125" bestFit="1" customWidth="1"/>
    <col min="7" max="7" width="11.140625" bestFit="1" customWidth="1"/>
    <col min="8" max="8" width="9.28515625" bestFit="1" customWidth="1"/>
    <col min="9" max="9" width="18.7109375" bestFit="1" customWidth="1"/>
    <col min="10" max="10" width="62.140625" customWidth="1"/>
  </cols>
  <sheetData>
    <row r="1" spans="2:10">
      <c r="B1" s="12" t="s">
        <v>16</v>
      </c>
    </row>
    <row r="3" spans="2:10" ht="37.5" customHeight="1">
      <c r="B3" s="15" t="s">
        <v>91</v>
      </c>
      <c r="C3" s="15" t="s">
        <v>92</v>
      </c>
      <c r="D3" s="15" t="s">
        <v>93</v>
      </c>
      <c r="E3" s="15" t="s">
        <v>94</v>
      </c>
      <c r="F3" s="15" t="s">
        <v>95</v>
      </c>
      <c r="G3" s="15" t="s">
        <v>96</v>
      </c>
      <c r="H3" s="15" t="s">
        <v>97</v>
      </c>
      <c r="I3" s="15" t="s">
        <v>98</v>
      </c>
      <c r="J3" s="15" t="s">
        <v>99</v>
      </c>
    </row>
    <row r="4" spans="2:10">
      <c r="B4" s="5" t="s">
        <v>100</v>
      </c>
      <c r="C4" s="5">
        <v>100</v>
      </c>
      <c r="D4" s="5"/>
      <c r="E4" s="5"/>
      <c r="F4" s="5" t="s">
        <v>101</v>
      </c>
      <c r="G4" s="5"/>
      <c r="H4" s="5">
        <v>2025</v>
      </c>
      <c r="I4" s="5"/>
      <c r="J4" s="81" t="s">
        <v>102</v>
      </c>
    </row>
    <row r="5" spans="2:10">
      <c r="B5" s="5" t="s">
        <v>103</v>
      </c>
      <c r="C5" s="5">
        <v>100</v>
      </c>
      <c r="D5" s="5"/>
      <c r="E5" s="5"/>
      <c r="F5" s="5" t="s">
        <v>104</v>
      </c>
      <c r="G5" s="5"/>
      <c r="H5" s="5">
        <v>2025</v>
      </c>
      <c r="I5" s="5"/>
      <c r="J5" s="81" t="s">
        <v>102</v>
      </c>
    </row>
    <row r="6" spans="2:10">
      <c r="B6" s="5" t="s">
        <v>105</v>
      </c>
      <c r="C6" s="5">
        <v>50</v>
      </c>
      <c r="D6" s="5"/>
      <c r="E6" s="5"/>
      <c r="F6" s="27">
        <v>99</v>
      </c>
      <c r="G6" s="5"/>
      <c r="H6" s="5">
        <v>2025</v>
      </c>
      <c r="I6" s="5"/>
      <c r="J6" s="81" t="s">
        <v>106</v>
      </c>
    </row>
    <row r="7" spans="2:10">
      <c r="B7" s="5" t="s">
        <v>107</v>
      </c>
      <c r="C7" s="5">
        <v>50</v>
      </c>
      <c r="D7" s="5"/>
      <c r="E7" s="5"/>
      <c r="F7" s="111">
        <v>72.400000000000006</v>
      </c>
      <c r="G7" s="5"/>
      <c r="H7" s="5">
        <v>2025</v>
      </c>
      <c r="I7" s="5"/>
      <c r="J7" s="81" t="s">
        <v>106</v>
      </c>
    </row>
    <row r="8" spans="2:10" ht="30">
      <c r="B8" s="5" t="s">
        <v>108</v>
      </c>
      <c r="C8" s="5">
        <v>50</v>
      </c>
      <c r="D8" s="5"/>
      <c r="E8" s="5" t="s">
        <v>109</v>
      </c>
      <c r="F8" s="5"/>
      <c r="G8" s="28" t="s">
        <v>110</v>
      </c>
      <c r="H8" s="5">
        <v>2025</v>
      </c>
      <c r="I8" s="5"/>
      <c r="J8" s="82" t="s">
        <v>111</v>
      </c>
    </row>
    <row r="9" spans="2:10">
      <c r="B9" s="5" t="s">
        <v>112</v>
      </c>
      <c r="C9" s="5">
        <v>200</v>
      </c>
      <c r="D9" s="5">
        <v>6.1</v>
      </c>
      <c r="E9" s="99" t="s">
        <v>113</v>
      </c>
      <c r="F9" s="29" t="s">
        <v>114</v>
      </c>
      <c r="G9" s="29" t="s">
        <v>110</v>
      </c>
      <c r="H9" s="5">
        <v>2027</v>
      </c>
      <c r="I9" s="5"/>
      <c r="J9" s="81" t="s">
        <v>115</v>
      </c>
    </row>
    <row r="10" spans="2:10">
      <c r="B10" s="5" t="s">
        <v>116</v>
      </c>
      <c r="C10" s="5" t="s">
        <v>117</v>
      </c>
      <c r="D10" s="5" t="s">
        <v>118</v>
      </c>
      <c r="E10" s="99" t="s">
        <v>119</v>
      </c>
      <c r="F10" s="29" t="s">
        <v>114</v>
      </c>
      <c r="G10" s="29" t="s">
        <v>110</v>
      </c>
      <c r="H10" s="5">
        <v>2027</v>
      </c>
      <c r="I10" s="5"/>
      <c r="J10" s="81" t="s">
        <v>115</v>
      </c>
    </row>
    <row r="11" spans="2:10">
      <c r="B11" s="5" t="s">
        <v>120</v>
      </c>
      <c r="C11" s="5">
        <v>100</v>
      </c>
      <c r="D11" s="5"/>
      <c r="E11" s="5"/>
      <c r="F11" s="5"/>
      <c r="G11" s="30">
        <v>108</v>
      </c>
      <c r="H11" s="5">
        <v>2025</v>
      </c>
      <c r="I11" s="5"/>
      <c r="J11" s="81" t="s">
        <v>121</v>
      </c>
    </row>
    <row r="12" spans="2:10">
      <c r="B12" s="5" t="s">
        <v>122</v>
      </c>
      <c r="C12" s="5">
        <v>100</v>
      </c>
      <c r="D12" s="5"/>
      <c r="E12" s="5"/>
      <c r="F12" s="5"/>
      <c r="G12" s="30">
        <f>13*12</f>
        <v>156</v>
      </c>
      <c r="H12" s="5">
        <v>2025</v>
      </c>
      <c r="I12" s="5"/>
      <c r="J12" s="81" t="s">
        <v>121</v>
      </c>
    </row>
    <row r="13" spans="2:10">
      <c r="B13" s="5" t="s">
        <v>123</v>
      </c>
      <c r="C13" s="5">
        <v>50</v>
      </c>
      <c r="D13" s="5"/>
      <c r="E13" s="5"/>
      <c r="F13" s="5"/>
      <c r="G13" s="30">
        <f>10*12</f>
        <v>120</v>
      </c>
      <c r="H13" s="5">
        <v>2026</v>
      </c>
      <c r="I13" s="5"/>
      <c r="J13" s="81" t="s">
        <v>121</v>
      </c>
    </row>
    <row r="14" spans="2:10">
      <c r="B14" s="5" t="s">
        <v>124</v>
      </c>
      <c r="C14" s="5">
        <v>50</v>
      </c>
      <c r="D14" s="5"/>
      <c r="E14" s="5"/>
      <c r="F14" s="5"/>
      <c r="G14" s="30">
        <f>16.25*12</f>
        <v>195</v>
      </c>
      <c r="H14" s="5">
        <v>2026</v>
      </c>
      <c r="I14" s="5"/>
      <c r="J14" s="81" t="s">
        <v>121</v>
      </c>
    </row>
    <row r="15" spans="2:10">
      <c r="B15" s="5" t="s">
        <v>125</v>
      </c>
      <c r="C15" s="5">
        <v>10</v>
      </c>
      <c r="D15" s="5"/>
      <c r="E15" s="5"/>
      <c r="F15" s="5"/>
      <c r="G15" s="30">
        <f>40*12</f>
        <v>480</v>
      </c>
      <c r="H15" s="5">
        <v>2026</v>
      </c>
      <c r="I15" s="5"/>
      <c r="J15" s="81" t="s">
        <v>121</v>
      </c>
    </row>
    <row r="16" spans="2:10" ht="30">
      <c r="B16" s="5" t="s">
        <v>126</v>
      </c>
      <c r="C16" s="5">
        <v>25</v>
      </c>
      <c r="D16" s="5"/>
      <c r="E16" s="5"/>
      <c r="F16" s="14" t="s">
        <v>127</v>
      </c>
      <c r="G16" s="5"/>
      <c r="H16" s="5">
        <v>2028</v>
      </c>
      <c r="I16" s="13" t="s">
        <v>128</v>
      </c>
      <c r="J16" s="81" t="s">
        <v>121</v>
      </c>
    </row>
    <row r="17" spans="2:10">
      <c r="B17" s="37" t="s">
        <v>129</v>
      </c>
      <c r="C17" s="80">
        <v>5</v>
      </c>
      <c r="D17" s="80"/>
      <c r="E17" s="80" t="s">
        <v>130</v>
      </c>
      <c r="F17" s="80"/>
      <c r="G17" s="80"/>
      <c r="H17" s="80">
        <v>2030</v>
      </c>
      <c r="I17" s="80"/>
      <c r="J17" s="83" t="s">
        <v>131</v>
      </c>
    </row>
    <row r="18" spans="2:10">
      <c r="B18" s="69" t="s">
        <v>132</v>
      </c>
      <c r="C18" s="69" t="s">
        <v>133</v>
      </c>
      <c r="D18" s="69"/>
      <c r="E18" s="69" t="s">
        <v>134</v>
      </c>
      <c r="F18" s="69" t="s">
        <v>135</v>
      </c>
      <c r="G18" s="69" t="s">
        <v>136</v>
      </c>
      <c r="H18" s="69">
        <v>2027</v>
      </c>
      <c r="I18" s="69"/>
      <c r="J18" s="83" t="s">
        <v>137</v>
      </c>
    </row>
    <row r="19" spans="2:10">
      <c r="B19" s="37" t="s">
        <v>138</v>
      </c>
      <c r="C19" s="88" t="s">
        <v>139</v>
      </c>
      <c r="D19" s="88"/>
      <c r="E19" s="89" t="s">
        <v>139</v>
      </c>
      <c r="F19" s="37"/>
      <c r="G19" s="37"/>
      <c r="H19" s="37">
        <v>2025</v>
      </c>
      <c r="I19" s="37"/>
      <c r="J19" s="85" t="s">
        <v>140</v>
      </c>
    </row>
    <row r="20" spans="2:10">
      <c r="B20" s="69" t="s">
        <v>141</v>
      </c>
      <c r="C20" s="90" t="s">
        <v>139</v>
      </c>
      <c r="D20" s="90"/>
      <c r="E20" s="91" t="s">
        <v>139</v>
      </c>
      <c r="F20" s="69"/>
      <c r="G20" s="69"/>
      <c r="H20" s="69">
        <v>2025</v>
      </c>
      <c r="I20" s="69"/>
      <c r="J20" s="52" t="s">
        <v>140</v>
      </c>
    </row>
  </sheetData>
  <pageMargins left="0.7" right="0.7" top="0.75" bottom="0.75" header="0.3" footer="0.3"/>
  <pageSetup scale="59" orientation="landscape" horizontalDpi="1200" verticalDpi="1200" r:id="rId1"/>
  <headerFooter>
    <oddFooter>&amp;L&amp;F&amp;C&amp;A</oddFooter>
  </headerFooter>
  <ignoredErrors>
    <ignoredError sqref="G8:G10 F9:F10" numberStoredAsText="1"/>
  </ignoredError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3AFA9-F92A-4E52-9458-C94A7DB2DC7D}">
  <sheetPr>
    <pageSetUpPr fitToPage="1"/>
  </sheetPr>
  <dimension ref="B1:B13"/>
  <sheetViews>
    <sheetView zoomScale="90" zoomScaleNormal="90" workbookViewId="0">
      <selection activeCell="C16" sqref="C16"/>
    </sheetView>
  </sheetViews>
  <sheetFormatPr defaultRowHeight="15"/>
  <cols>
    <col min="2" max="2" width="62.85546875" customWidth="1"/>
  </cols>
  <sheetData>
    <row r="1" spans="2:2">
      <c r="B1" s="12" t="s">
        <v>142</v>
      </c>
    </row>
    <row r="4" spans="2:2">
      <c r="B4" s="31" t="s">
        <v>143</v>
      </c>
    </row>
    <row r="5" spans="2:2" ht="30">
      <c r="B5" s="95" t="s">
        <v>144</v>
      </c>
    </row>
    <row r="6" spans="2:2">
      <c r="B6" s="32" t="s">
        <v>145</v>
      </c>
    </row>
    <row r="7" spans="2:2">
      <c r="B7" s="32" t="s">
        <v>146</v>
      </c>
    </row>
    <row r="8" spans="2:2">
      <c r="B8" s="32" t="s">
        <v>147</v>
      </c>
    </row>
    <row r="9" spans="2:2">
      <c r="B9" s="33"/>
    </row>
    <row r="10" spans="2:2">
      <c r="B10" s="33"/>
    </row>
    <row r="11" spans="2:2">
      <c r="B11" s="31" t="s">
        <v>148</v>
      </c>
    </row>
    <row r="12" spans="2:2">
      <c r="B12" s="32" t="s">
        <v>149</v>
      </c>
    </row>
    <row r="13" spans="2:2" ht="30">
      <c r="B13" s="32" t="s">
        <v>150</v>
      </c>
    </row>
  </sheetData>
  <pageMargins left="0.7" right="0.7" top="0.75" bottom="0.75" header="0.3" footer="0.3"/>
  <pageSetup orientation="landscape" horizontalDpi="1200" verticalDpi="1200" r:id="rId1"/>
  <headerFooter>
    <oddFooter>&amp;L&amp;F&amp;C&amp;A</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19563-1F7F-415F-BA7A-1AF4AA1E74BA}">
  <sheetPr>
    <pageSetUpPr fitToPage="1"/>
  </sheetPr>
  <dimension ref="B1:E33"/>
  <sheetViews>
    <sheetView zoomScale="85" zoomScaleNormal="85" workbookViewId="0">
      <selection activeCell="I11" sqref="I11"/>
    </sheetView>
  </sheetViews>
  <sheetFormatPr defaultRowHeight="15"/>
  <cols>
    <col min="2" max="2" width="45.140625" customWidth="1"/>
    <col min="3" max="4" width="25.85546875" customWidth="1"/>
    <col min="5" max="5" width="20.42578125" customWidth="1"/>
  </cols>
  <sheetData>
    <row r="1" spans="2:5">
      <c r="B1" s="12" t="s">
        <v>151</v>
      </c>
      <c r="C1" s="12"/>
      <c r="D1" s="12"/>
    </row>
    <row r="2" spans="2:5">
      <c r="B2" s="12"/>
      <c r="C2" s="12"/>
      <c r="D2" s="12"/>
    </row>
    <row r="3" spans="2:5">
      <c r="B3" s="12"/>
      <c r="C3" s="12"/>
      <c r="D3" s="12"/>
    </row>
    <row r="4" spans="2:5" ht="57" customHeight="1">
      <c r="B4" s="46" t="s">
        <v>152</v>
      </c>
      <c r="C4" s="46" t="s">
        <v>153</v>
      </c>
      <c r="D4" s="46" t="s">
        <v>154</v>
      </c>
      <c r="E4" s="46" t="s">
        <v>155</v>
      </c>
    </row>
    <row r="5" spans="2:5">
      <c r="B5" s="73" t="s">
        <v>156</v>
      </c>
      <c r="C5" s="73" t="s">
        <v>157</v>
      </c>
      <c r="D5" s="73">
        <v>200</v>
      </c>
      <c r="E5" s="84">
        <v>49310</v>
      </c>
    </row>
    <row r="6" spans="2:5">
      <c r="B6" s="73" t="s">
        <v>158</v>
      </c>
      <c r="C6" s="73" t="s">
        <v>157</v>
      </c>
      <c r="D6" s="73">
        <v>595</v>
      </c>
      <c r="E6" s="84">
        <v>49310</v>
      </c>
    </row>
    <row r="7" spans="2:5">
      <c r="B7" s="73" t="s">
        <v>159</v>
      </c>
      <c r="C7" s="73" t="s">
        <v>160</v>
      </c>
      <c r="D7" s="73">
        <v>600</v>
      </c>
      <c r="E7" s="114" t="s">
        <v>161</v>
      </c>
    </row>
    <row r="8" spans="2:5">
      <c r="B8" s="73" t="s">
        <v>162</v>
      </c>
      <c r="C8" s="73" t="s">
        <v>78</v>
      </c>
      <c r="D8" s="73">
        <v>430</v>
      </c>
      <c r="E8" s="73"/>
    </row>
    <row r="9" spans="2:5">
      <c r="B9" s="112" t="s">
        <v>163</v>
      </c>
      <c r="C9" s="112" t="s">
        <v>164</v>
      </c>
      <c r="D9" s="112">
        <v>105</v>
      </c>
      <c r="E9" s="112"/>
    </row>
    <row r="10" spans="2:5">
      <c r="B10" s="73" t="s">
        <v>165</v>
      </c>
      <c r="C10" s="73" t="s">
        <v>157</v>
      </c>
      <c r="D10" s="73">
        <v>4.5999999999999996</v>
      </c>
      <c r="E10" s="73"/>
    </row>
    <row r="14" spans="2:5">
      <c r="B14" s="46" t="s">
        <v>166</v>
      </c>
      <c r="C14" s="46" t="s">
        <v>153</v>
      </c>
      <c r="D14" s="46" t="s">
        <v>154</v>
      </c>
      <c r="E14" s="46" t="s">
        <v>167</v>
      </c>
    </row>
    <row r="15" spans="2:5">
      <c r="B15" s="73" t="s">
        <v>168</v>
      </c>
      <c r="C15" s="73" t="s">
        <v>169</v>
      </c>
      <c r="D15" s="73">
        <v>59.8</v>
      </c>
      <c r="E15" s="73">
        <v>2027</v>
      </c>
    </row>
    <row r="16" spans="2:5">
      <c r="B16" s="73" t="s">
        <v>170</v>
      </c>
      <c r="C16" s="73" t="s">
        <v>171</v>
      </c>
      <c r="D16" s="73">
        <v>118.5</v>
      </c>
      <c r="E16" s="74">
        <v>2031</v>
      </c>
    </row>
    <row r="17" spans="2:5">
      <c r="B17" s="73" t="s">
        <v>172</v>
      </c>
      <c r="C17" s="73" t="s">
        <v>169</v>
      </c>
      <c r="D17" s="73">
        <v>165.6</v>
      </c>
      <c r="E17" s="73">
        <v>2032</v>
      </c>
    </row>
    <row r="18" spans="2:5">
      <c r="B18" s="73" t="s">
        <v>173</v>
      </c>
      <c r="C18" s="73" t="s">
        <v>169</v>
      </c>
      <c r="D18" s="73">
        <v>200</v>
      </c>
      <c r="E18" s="73">
        <v>2032</v>
      </c>
    </row>
    <row r="19" spans="2:5">
      <c r="B19" s="73" t="s">
        <v>174</v>
      </c>
      <c r="C19" s="73" t="s">
        <v>169</v>
      </c>
      <c r="D19" s="73">
        <v>299.7</v>
      </c>
      <c r="E19" s="73">
        <v>2033</v>
      </c>
    </row>
    <row r="20" spans="2:5">
      <c r="B20" s="73" t="s">
        <v>175</v>
      </c>
      <c r="C20" s="73" t="s">
        <v>169</v>
      </c>
      <c r="D20" s="73">
        <v>206.6</v>
      </c>
      <c r="E20" s="73">
        <v>2034</v>
      </c>
    </row>
    <row r="21" spans="2:5">
      <c r="B21" s="73" t="s">
        <v>176</v>
      </c>
      <c r="C21" s="73" t="s">
        <v>171</v>
      </c>
      <c r="D21" s="73">
        <v>144</v>
      </c>
      <c r="E21" s="73">
        <v>2035</v>
      </c>
    </row>
    <row r="22" spans="2:5">
      <c r="B22" s="73" t="s">
        <v>177</v>
      </c>
      <c r="C22" s="73" t="s">
        <v>171</v>
      </c>
      <c r="D22" s="73">
        <v>188.2</v>
      </c>
      <c r="E22" s="73">
        <v>2036</v>
      </c>
    </row>
    <row r="23" spans="2:5">
      <c r="B23" s="73" t="s">
        <v>178</v>
      </c>
      <c r="C23" s="73" t="s">
        <v>171</v>
      </c>
      <c r="D23" s="73">
        <v>157.5</v>
      </c>
      <c r="E23" s="73">
        <v>2036</v>
      </c>
    </row>
    <row r="24" spans="2:5">
      <c r="B24" s="73" t="s">
        <v>179</v>
      </c>
      <c r="C24" s="73" t="s">
        <v>171</v>
      </c>
      <c r="D24" s="73">
        <v>30</v>
      </c>
      <c r="E24" s="73">
        <v>2036</v>
      </c>
    </row>
    <row r="25" spans="2:5">
      <c r="B25" s="73" t="s">
        <v>180</v>
      </c>
      <c r="C25" s="73" t="s">
        <v>169</v>
      </c>
      <c r="D25" s="73">
        <v>92.3</v>
      </c>
      <c r="E25" s="73">
        <v>2037</v>
      </c>
    </row>
    <row r="26" spans="2:5">
      <c r="B26" s="73" t="s">
        <v>181</v>
      </c>
      <c r="C26" s="73" t="s">
        <v>169</v>
      </c>
      <c r="D26" s="73">
        <v>201.6</v>
      </c>
      <c r="E26" s="73">
        <v>2037</v>
      </c>
    </row>
    <row r="27" spans="2:5">
      <c r="B27" s="73" t="s">
        <v>182</v>
      </c>
      <c r="C27" s="73" t="s">
        <v>169</v>
      </c>
      <c r="D27" s="73">
        <v>170</v>
      </c>
      <c r="E27" s="73">
        <v>2040</v>
      </c>
    </row>
    <row r="28" spans="2:5">
      <c r="B28" s="73" t="s">
        <v>183</v>
      </c>
      <c r="C28" s="73" t="s">
        <v>169</v>
      </c>
      <c r="D28" s="73">
        <v>200</v>
      </c>
      <c r="E28" s="73">
        <v>2040</v>
      </c>
    </row>
    <row r="29" spans="2:5">
      <c r="B29" s="73" t="s">
        <v>184</v>
      </c>
      <c r="C29" s="73" t="s">
        <v>169</v>
      </c>
      <c r="D29" s="73">
        <v>200</v>
      </c>
      <c r="E29" s="73">
        <v>2041</v>
      </c>
    </row>
    <row r="30" spans="2:5">
      <c r="B30" s="73" t="s">
        <v>185</v>
      </c>
      <c r="C30" s="73" t="s">
        <v>171</v>
      </c>
      <c r="D30" s="73">
        <v>157.5</v>
      </c>
      <c r="E30" s="73">
        <v>2042</v>
      </c>
    </row>
    <row r="31" spans="2:5">
      <c r="B31" s="73" t="s">
        <v>186</v>
      </c>
      <c r="C31" s="73" t="s">
        <v>171</v>
      </c>
      <c r="D31" s="73">
        <v>178.5</v>
      </c>
      <c r="E31" s="73">
        <v>2043</v>
      </c>
    </row>
    <row r="32" spans="2:5">
      <c r="B32" s="73" t="s">
        <v>187</v>
      </c>
      <c r="C32" s="73" t="s">
        <v>171</v>
      </c>
      <c r="D32" s="73">
        <v>2.6</v>
      </c>
      <c r="E32" s="73">
        <v>2043</v>
      </c>
    </row>
    <row r="33" spans="2:5">
      <c r="B33" s="73" t="s">
        <v>188</v>
      </c>
      <c r="C33" s="73" t="s">
        <v>171</v>
      </c>
      <c r="D33" s="73">
        <v>1.8</v>
      </c>
      <c r="E33" s="73">
        <v>2046</v>
      </c>
    </row>
  </sheetData>
  <sortState xmlns:xlrd2="http://schemas.microsoft.com/office/spreadsheetml/2017/richdata2" ref="B15:E32">
    <sortCondition ref="E15:E32"/>
  </sortState>
  <pageMargins left="0.7" right="0.7" top="0.75" bottom="0.75" header="0.3" footer="0.3"/>
  <pageSetup scale="96" orientation="landscape" horizontalDpi="1200" verticalDpi="1200" r:id="rId1"/>
  <headerFooter>
    <oddFooter>&amp;L&amp;F&amp;C&amp;A</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9CC55D-B40B-4044-B212-432E5B320A0E}">
  <sheetPr>
    <pageSetUpPr fitToPage="1"/>
  </sheetPr>
  <dimension ref="B1:J34"/>
  <sheetViews>
    <sheetView tabSelected="1" zoomScale="85" zoomScaleNormal="85" workbookViewId="0">
      <selection activeCell="H24" sqref="H24"/>
    </sheetView>
  </sheetViews>
  <sheetFormatPr defaultRowHeight="15"/>
  <cols>
    <col min="2" max="2" width="45.140625" customWidth="1"/>
    <col min="4" max="4" width="11.28515625" customWidth="1"/>
    <col min="6" max="6" width="18.28515625" customWidth="1"/>
    <col min="7" max="10" width="13.7109375" customWidth="1"/>
    <col min="12" max="12" width="63.7109375" customWidth="1"/>
    <col min="13" max="16" width="13.28515625" customWidth="1"/>
  </cols>
  <sheetData>
    <row r="1" spans="2:10">
      <c r="B1" s="12" t="s">
        <v>189</v>
      </c>
    </row>
    <row r="2" spans="2:10">
      <c r="B2" s="12"/>
    </row>
    <row r="3" spans="2:10">
      <c r="B3" s="12" t="s">
        <v>190</v>
      </c>
    </row>
    <row r="4" spans="2:10" ht="57" customHeight="1">
      <c r="B4" s="8" t="s">
        <v>191</v>
      </c>
      <c r="C4" s="9" t="s">
        <v>192</v>
      </c>
      <c r="D4" s="9" t="s">
        <v>193</v>
      </c>
      <c r="E4" s="9" t="s">
        <v>194</v>
      </c>
      <c r="F4" s="9" t="s">
        <v>195</v>
      </c>
      <c r="G4" s="8" t="s">
        <v>196</v>
      </c>
      <c r="H4" s="8" t="s">
        <v>197</v>
      </c>
      <c r="I4" s="8" t="s">
        <v>198</v>
      </c>
      <c r="J4" s="8" t="s">
        <v>199</v>
      </c>
    </row>
    <row r="5" spans="2:10">
      <c r="B5" s="34" t="s">
        <v>200</v>
      </c>
      <c r="C5" s="10">
        <v>47</v>
      </c>
      <c r="D5" s="10" t="s">
        <v>201</v>
      </c>
      <c r="E5" s="10" t="s">
        <v>202</v>
      </c>
      <c r="F5" s="10" t="s">
        <v>203</v>
      </c>
      <c r="G5" s="58">
        <v>118.8571</v>
      </c>
      <c r="H5" s="50">
        <v>1.5148991712765921E-2</v>
      </c>
      <c r="I5" s="51">
        <v>5.9999999999999995E-4</v>
      </c>
      <c r="J5" s="50">
        <v>4.0000000000000001E-3</v>
      </c>
    </row>
    <row r="6" spans="2:10">
      <c r="B6" s="34" t="s">
        <v>204</v>
      </c>
      <c r="C6" s="11">
        <v>47</v>
      </c>
      <c r="D6" s="11" t="s">
        <v>201</v>
      </c>
      <c r="E6" s="11" t="s">
        <v>202</v>
      </c>
      <c r="F6" s="11" t="s">
        <v>203</v>
      </c>
      <c r="G6" s="59">
        <v>118.8571</v>
      </c>
      <c r="H6" s="60">
        <v>1.536148203126883E-2</v>
      </c>
      <c r="I6" s="61">
        <v>5.9999999999999995E-4</v>
      </c>
      <c r="J6" s="60">
        <v>4.0000000000000001E-3</v>
      </c>
    </row>
    <row r="7" spans="2:10">
      <c r="B7" s="34" t="s">
        <v>205</v>
      </c>
      <c r="C7" s="10">
        <v>47</v>
      </c>
      <c r="D7" s="10" t="s">
        <v>201</v>
      </c>
      <c r="E7" s="10" t="s">
        <v>202</v>
      </c>
      <c r="F7" s="10" t="s">
        <v>203</v>
      </c>
      <c r="G7" s="58">
        <v>118.8571</v>
      </c>
      <c r="H7" s="50">
        <v>1.6290960193247082E-2</v>
      </c>
      <c r="I7" s="51">
        <v>5.9999999999999995E-4</v>
      </c>
      <c r="J7" s="50">
        <v>4.0000000000000001E-3</v>
      </c>
    </row>
    <row r="8" spans="2:10">
      <c r="B8" s="34" t="s">
        <v>206</v>
      </c>
      <c r="C8" s="11">
        <v>47</v>
      </c>
      <c r="D8" s="11" t="s">
        <v>201</v>
      </c>
      <c r="E8" s="11" t="s">
        <v>202</v>
      </c>
      <c r="F8" s="11" t="s">
        <v>203</v>
      </c>
      <c r="G8" s="59">
        <v>118.8571</v>
      </c>
      <c r="H8" s="60">
        <v>1.3891704946706225E-2</v>
      </c>
      <c r="I8" s="61">
        <v>5.9999999999999995E-4</v>
      </c>
      <c r="J8" s="60">
        <v>4.0000000000000001E-3</v>
      </c>
    </row>
    <row r="9" spans="2:10">
      <c r="B9" s="34" t="s">
        <v>207</v>
      </c>
      <c r="C9" s="10">
        <v>47</v>
      </c>
      <c r="D9" s="10" t="s">
        <v>201</v>
      </c>
      <c r="E9" s="10" t="s">
        <v>202</v>
      </c>
      <c r="F9" s="10" t="s">
        <v>203</v>
      </c>
      <c r="G9" s="58">
        <v>118.8571</v>
      </c>
      <c r="H9" s="50">
        <v>1.6165684904626623E-2</v>
      </c>
      <c r="I9" s="51">
        <v>5.9999999999999995E-4</v>
      </c>
      <c r="J9" s="50">
        <v>4.0000000000000001E-3</v>
      </c>
    </row>
    <row r="10" spans="2:10">
      <c r="B10" s="34" t="s">
        <v>208</v>
      </c>
      <c r="C10" s="11">
        <v>47</v>
      </c>
      <c r="D10" s="11" t="s">
        <v>201</v>
      </c>
      <c r="E10" s="11" t="s">
        <v>202</v>
      </c>
      <c r="F10" s="11" t="s">
        <v>203</v>
      </c>
      <c r="G10" s="59">
        <v>118.8571</v>
      </c>
      <c r="H10" s="60">
        <v>1.604007678275365E-2</v>
      </c>
      <c r="I10" s="61">
        <v>5.9999999999999995E-4</v>
      </c>
      <c r="J10" s="60">
        <v>4.0000000000000001E-3</v>
      </c>
    </row>
    <row r="11" spans="2:10">
      <c r="B11" s="34" t="s">
        <v>209</v>
      </c>
      <c r="C11" s="10">
        <v>314</v>
      </c>
      <c r="D11" s="10" t="s">
        <v>201</v>
      </c>
      <c r="E11" s="10" t="s">
        <v>202</v>
      </c>
      <c r="F11" s="10" t="s">
        <v>203</v>
      </c>
      <c r="G11" s="58">
        <v>118.8571</v>
      </c>
      <c r="H11" s="50">
        <v>1.2E-2</v>
      </c>
      <c r="I11" s="51">
        <v>5.9999999999999995E-4</v>
      </c>
      <c r="J11" s="50">
        <v>2.8999999999999998E-3</v>
      </c>
    </row>
    <row r="12" spans="2:10">
      <c r="B12" s="34" t="s">
        <v>210</v>
      </c>
      <c r="C12" s="10">
        <v>48</v>
      </c>
      <c r="D12" s="10" t="s">
        <v>201</v>
      </c>
      <c r="E12" s="10" t="s">
        <v>202</v>
      </c>
      <c r="F12" s="10" t="s">
        <v>203</v>
      </c>
      <c r="G12" s="58">
        <v>116.9761</v>
      </c>
      <c r="H12" s="50">
        <v>0.1149</v>
      </c>
      <c r="I12" s="51">
        <v>2.0000000000000001E-4</v>
      </c>
      <c r="J12" s="50">
        <v>1.7000000000000001E-2</v>
      </c>
    </row>
    <row r="13" spans="2:10">
      <c r="B13" s="34" t="s">
        <v>211</v>
      </c>
      <c r="C13" s="11">
        <v>48</v>
      </c>
      <c r="D13" s="11" t="s">
        <v>201</v>
      </c>
      <c r="E13" s="11" t="s">
        <v>202</v>
      </c>
      <c r="F13" s="11" t="s">
        <v>203</v>
      </c>
      <c r="G13" s="59">
        <v>116.9761</v>
      </c>
      <c r="H13" s="60">
        <v>0.13700000000000001</v>
      </c>
      <c r="I13" s="61">
        <v>2.0000000000000001E-4</v>
      </c>
      <c r="J13" s="60">
        <v>5.0000000000000001E-3</v>
      </c>
    </row>
    <row r="14" spans="2:10">
      <c r="B14" s="34" t="s">
        <v>212</v>
      </c>
      <c r="C14" s="10">
        <v>48</v>
      </c>
      <c r="D14" s="10" t="s">
        <v>201</v>
      </c>
      <c r="E14" s="10" t="s">
        <v>202</v>
      </c>
      <c r="F14" s="10" t="s">
        <v>203</v>
      </c>
      <c r="G14" s="58">
        <v>116.9761</v>
      </c>
      <c r="H14" s="50">
        <v>0.16700000000000001</v>
      </c>
      <c r="I14" s="51">
        <v>2.0000000000000001E-4</v>
      </c>
      <c r="J14" s="50">
        <v>6.4999999999999997E-3</v>
      </c>
    </row>
    <row r="15" spans="2:10">
      <c r="B15" s="34" t="s">
        <v>213</v>
      </c>
      <c r="C15" s="11">
        <v>48</v>
      </c>
      <c r="D15" s="11" t="s">
        <v>201</v>
      </c>
      <c r="E15" s="11" t="s">
        <v>202</v>
      </c>
      <c r="F15" s="11" t="s">
        <v>203</v>
      </c>
      <c r="G15" s="59">
        <v>116.9761</v>
      </c>
      <c r="H15" s="60">
        <v>0.151</v>
      </c>
      <c r="I15" s="61">
        <v>2.0000000000000001E-4</v>
      </c>
      <c r="J15" s="60">
        <v>5.7999999999999996E-3</v>
      </c>
    </row>
    <row r="16" spans="2:10">
      <c r="B16" s="35" t="s">
        <v>214</v>
      </c>
      <c r="C16" s="11">
        <v>300</v>
      </c>
      <c r="D16" s="11" t="s">
        <v>215</v>
      </c>
      <c r="E16" s="11" t="s">
        <v>216</v>
      </c>
      <c r="F16" s="11" t="s">
        <v>203</v>
      </c>
      <c r="G16" s="59">
        <v>205.75980000000001</v>
      </c>
      <c r="H16" s="60">
        <v>0.12</v>
      </c>
      <c r="I16" s="61">
        <v>2.1600000000000001E-2</v>
      </c>
      <c r="J16" s="60">
        <v>1.3899999999999999E-2</v>
      </c>
    </row>
    <row r="17" spans="2:10">
      <c r="B17" s="35" t="s">
        <v>217</v>
      </c>
      <c r="C17" s="10">
        <v>300</v>
      </c>
      <c r="D17" s="10" t="s">
        <v>215</v>
      </c>
      <c r="E17" s="10" t="s">
        <v>216</v>
      </c>
      <c r="F17" s="10" t="s">
        <v>203</v>
      </c>
      <c r="G17" s="58">
        <v>205.75980000000001</v>
      </c>
      <c r="H17" s="50">
        <v>0.1132</v>
      </c>
      <c r="I17" s="51">
        <v>1.7100000000000001E-2</v>
      </c>
      <c r="J17" s="50">
        <v>1.29E-2</v>
      </c>
    </row>
    <row r="20" spans="2:10">
      <c r="B20" s="26" t="s">
        <v>218</v>
      </c>
    </row>
    <row r="21" spans="2:10">
      <c r="B21" t="s">
        <v>90</v>
      </c>
    </row>
    <row r="23" spans="2:10">
      <c r="B23" s="12" t="s">
        <v>219</v>
      </c>
    </row>
    <row r="24" spans="2:10" ht="45">
      <c r="B24" s="19" t="s">
        <v>91</v>
      </c>
      <c r="C24" s="46" t="s">
        <v>196</v>
      </c>
      <c r="D24" s="46" t="s">
        <v>197</v>
      </c>
      <c r="E24" s="46" t="s">
        <v>198</v>
      </c>
      <c r="F24" s="46" t="s">
        <v>199</v>
      </c>
    </row>
    <row r="25" spans="2:10">
      <c r="B25" s="44" t="s">
        <v>220</v>
      </c>
      <c r="C25" s="58">
        <v>118.8571</v>
      </c>
      <c r="D25" s="50">
        <v>1.5148991712765921E-2</v>
      </c>
      <c r="E25" s="51">
        <v>5.9999999999999995E-4</v>
      </c>
      <c r="F25" s="50">
        <v>4.0000000000000001E-3</v>
      </c>
    </row>
    <row r="26" spans="2:10">
      <c r="B26" s="44" t="s">
        <v>221</v>
      </c>
      <c r="C26" s="47">
        <v>98.8</v>
      </c>
      <c r="D26" s="48">
        <v>1.7100000000000001E-2</v>
      </c>
      <c r="E26" s="47">
        <v>5.0000000000000001E-4</v>
      </c>
      <c r="F26" s="47">
        <v>3.3E-3</v>
      </c>
    </row>
    <row r="27" spans="2:10">
      <c r="B27" s="44" t="s">
        <v>222</v>
      </c>
      <c r="C27" s="47">
        <v>81.599999999999994</v>
      </c>
      <c r="D27" s="48">
        <v>1.7600000000000001E-2</v>
      </c>
      <c r="E27" s="47">
        <v>4.0000000000000002E-4</v>
      </c>
      <c r="F27" s="47">
        <v>2.7000000000000001E-3</v>
      </c>
    </row>
    <row r="28" spans="2:10">
      <c r="B28" s="45" t="s">
        <v>223</v>
      </c>
      <c r="C28" s="54">
        <v>53.6</v>
      </c>
      <c r="D28" s="55">
        <v>1.9199999999999998E-2</v>
      </c>
      <c r="E28" s="54">
        <v>2.9999999999999997E-4</v>
      </c>
      <c r="F28" s="54">
        <v>1.8E-3</v>
      </c>
    </row>
    <row r="29" spans="2:10">
      <c r="B29" s="52" t="s">
        <v>224</v>
      </c>
      <c r="C29" s="47">
        <v>0</v>
      </c>
      <c r="D29" s="53">
        <v>2.23E-2</v>
      </c>
      <c r="E29" s="47">
        <v>0</v>
      </c>
      <c r="F29" s="47">
        <v>0</v>
      </c>
    </row>
    <row r="30" spans="2:10">
      <c r="B30" s="56" t="s">
        <v>225</v>
      </c>
      <c r="C30" s="58">
        <v>118.8571</v>
      </c>
      <c r="D30" s="50">
        <v>1.2E-2</v>
      </c>
      <c r="E30" s="51">
        <v>5.9999999999999995E-4</v>
      </c>
      <c r="F30" s="50">
        <v>2.8999999999999998E-3</v>
      </c>
    </row>
    <row r="31" spans="2:10">
      <c r="B31" s="56" t="s">
        <v>226</v>
      </c>
      <c r="C31" s="57">
        <v>98.8</v>
      </c>
      <c r="D31" s="49">
        <v>1.26E-2</v>
      </c>
      <c r="E31" s="57">
        <v>5.0000000000000001E-4</v>
      </c>
      <c r="F31" s="57">
        <v>2.3999999999999998E-3</v>
      </c>
    </row>
    <row r="32" spans="2:10">
      <c r="B32" s="36" t="s">
        <v>227</v>
      </c>
      <c r="C32" s="47">
        <v>81.599999999999994</v>
      </c>
      <c r="D32" s="49">
        <v>1.2999999999999999E-2</v>
      </c>
      <c r="E32" s="47">
        <v>4.0000000000000002E-4</v>
      </c>
      <c r="F32" s="47">
        <v>2E-3</v>
      </c>
    </row>
    <row r="33" spans="2:6">
      <c r="B33" s="36" t="s">
        <v>228</v>
      </c>
      <c r="C33" s="47">
        <v>53.6</v>
      </c>
      <c r="D33" s="49">
        <v>1.4200000000000001E-2</v>
      </c>
      <c r="E33" s="47">
        <v>2.9999999999999997E-4</v>
      </c>
      <c r="F33" s="47">
        <v>1.2999999999999999E-3</v>
      </c>
    </row>
    <row r="34" spans="2:6">
      <c r="B34" s="36" t="s">
        <v>229</v>
      </c>
      <c r="C34" s="47">
        <v>0</v>
      </c>
      <c r="D34" s="49">
        <v>1.6400000000000001E-2</v>
      </c>
      <c r="E34" s="47">
        <v>0</v>
      </c>
      <c r="F34" s="47">
        <v>0</v>
      </c>
    </row>
  </sheetData>
  <pageMargins left="0.7" right="0.7" top="0.75" bottom="0.75" header="0.3" footer="0.3"/>
  <pageSetup scale="77" orientation="landscape" horizontalDpi="1200" verticalDpi="1200" r:id="rId1"/>
  <headerFooter>
    <oddFooter>&amp;L&amp;F&amp;C&amp;A</oddFooter>
  </headerFooter>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7A9799-4AD8-4C6B-8D7A-326F2E7BEA1C}">
  <sheetPr>
    <pageSetUpPr fitToPage="1"/>
  </sheetPr>
  <dimension ref="B1:C15"/>
  <sheetViews>
    <sheetView zoomScale="90" zoomScaleNormal="90" workbookViewId="0">
      <selection activeCell="C15" sqref="C15"/>
    </sheetView>
  </sheetViews>
  <sheetFormatPr defaultRowHeight="15"/>
  <cols>
    <col min="2" max="2" width="34.28515625" customWidth="1"/>
    <col min="3" max="3" width="71.85546875" customWidth="1"/>
    <col min="4" max="4" width="12.42578125" customWidth="1"/>
  </cols>
  <sheetData>
    <row r="1" spans="2:3">
      <c r="B1" s="12" t="s">
        <v>32</v>
      </c>
    </row>
    <row r="4" spans="2:3">
      <c r="B4" s="92" t="s">
        <v>230</v>
      </c>
      <c r="C4" s="92" t="s">
        <v>3</v>
      </c>
    </row>
    <row r="5" spans="2:3" ht="30">
      <c r="B5" s="38" t="s">
        <v>231</v>
      </c>
      <c r="C5" s="96" t="s">
        <v>232</v>
      </c>
    </row>
    <row r="6" spans="2:3" ht="30">
      <c r="B6" s="38" t="s">
        <v>233</v>
      </c>
      <c r="C6" s="96" t="s">
        <v>234</v>
      </c>
    </row>
    <row r="7" spans="2:3" ht="30">
      <c r="B7" s="38" t="s">
        <v>235</v>
      </c>
      <c r="C7" s="96" t="s">
        <v>236</v>
      </c>
    </row>
    <row r="8" spans="2:3" ht="30">
      <c r="B8" s="38" t="s">
        <v>237</v>
      </c>
      <c r="C8" s="93" t="s">
        <v>238</v>
      </c>
    </row>
    <row r="9" spans="2:3">
      <c r="B9" s="38" t="s">
        <v>239</v>
      </c>
      <c r="C9" s="93" t="s">
        <v>240</v>
      </c>
    </row>
    <row r="10" spans="2:3" ht="90">
      <c r="B10" s="38" t="s">
        <v>241</v>
      </c>
      <c r="C10" s="94" t="s">
        <v>242</v>
      </c>
    </row>
    <row r="11" spans="2:3" ht="30">
      <c r="B11" s="38" t="s">
        <v>243</v>
      </c>
      <c r="C11" s="93" t="s">
        <v>244</v>
      </c>
    </row>
    <row r="12" spans="2:3" ht="30">
      <c r="B12" s="38" t="s">
        <v>245</v>
      </c>
      <c r="C12" s="93" t="s">
        <v>246</v>
      </c>
    </row>
    <row r="13" spans="2:3" ht="30">
      <c r="B13" s="38" t="s">
        <v>247</v>
      </c>
      <c r="C13" s="93" t="s">
        <v>248</v>
      </c>
    </row>
    <row r="14" spans="2:3" ht="30">
      <c r="B14" s="38" t="s">
        <v>249</v>
      </c>
      <c r="C14" s="93" t="s">
        <v>250</v>
      </c>
    </row>
    <row r="15" spans="2:3" ht="30">
      <c r="B15" s="38" t="s">
        <v>251</v>
      </c>
      <c r="C15" s="93" t="s">
        <v>252</v>
      </c>
    </row>
  </sheetData>
  <pageMargins left="0.7" right="0.7" top="0.75" bottom="0.75" header="0.3" footer="0.3"/>
  <pageSetup orientation="landscape" horizontalDpi="1200" verticalDpi="1200" r:id="rId1"/>
  <headerFooter>
    <oddFooter>&amp;L&amp;F&amp;C&amp;A</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26E25E297A03040A4F166A7DA708D6B" ma:contentTypeVersion="13" ma:contentTypeDescription="Create a new document." ma:contentTypeScope="" ma:versionID="eeda3ba3dea4f069ec5aeb048b3d504e">
  <xsd:schema xmlns:xsd="http://www.w3.org/2001/XMLSchema" xmlns:xs="http://www.w3.org/2001/XMLSchema" xmlns:p="http://schemas.microsoft.com/office/2006/metadata/properties" xmlns:ns2="436910e2-88a9-411e-8c3f-b8eae745c852" xmlns:ns3="eb05d65e-a976-4c58-858c-022c1795fdcf" targetNamespace="http://schemas.microsoft.com/office/2006/metadata/properties" ma:root="true" ma:fieldsID="04fecb807357bcaa968df71249168478" ns2:_="" ns3:_="">
    <xsd:import namespace="436910e2-88a9-411e-8c3f-b8eae745c852"/>
    <xsd:import namespace="eb05d65e-a976-4c58-858c-022c1795fdc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36910e2-88a9-411e-8c3f-b8eae745c8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9d1f41d-757d-4ba5-a34e-6b29e202a6a9"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05d65e-a976-4c58-858c-022c1795fdcf"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4335e916-b085-4f64-a1ef-d00ddd870a3f}" ma:internalName="TaxCatchAll" ma:showField="CatchAllData" ma:web="eb05d65e-a976-4c58-858c-022c1795fdc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36910e2-88a9-411e-8c3f-b8eae745c852">
      <Terms xmlns="http://schemas.microsoft.com/office/infopath/2007/PartnerControls"/>
    </lcf76f155ced4ddcb4097134ff3c332f>
    <TaxCatchAll xmlns="eb05d65e-a976-4c58-858c-022c1795fdc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36E50B7-2185-46AB-A238-0EEE11533744}"/>
</file>

<file path=customXml/itemProps2.xml><?xml version="1.0" encoding="utf-8"?>
<ds:datastoreItem xmlns:ds="http://schemas.openxmlformats.org/officeDocument/2006/customXml" ds:itemID="{6A1BDBEC-466A-49E3-A236-931C84509246}"/>
</file>

<file path=customXml/itemProps3.xml><?xml version="1.0" encoding="utf-8"?>
<ds:datastoreItem xmlns:ds="http://schemas.openxmlformats.org/officeDocument/2006/customXml" ds:itemID="{002C1E21-CBB6-449D-8510-C92AA42B9C83}"/>
</file>

<file path=docMetadata/LabelInfo.xml><?xml version="1.0" encoding="utf-8"?>
<clbl:labelList xmlns:clbl="http://schemas.microsoft.com/office/2020/mipLabelMetadata">
  <clbl:label id="{487ff0d5-859f-4698-9b9b-079befd22fd5}" enabled="1" method="Standard" siteId="{482dc10d-9180-4c99-816e-70ee2557afd5}" removed="0"/>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Tessema, Biruk</dc:creator>
  <cp:keywords/>
  <dc:description/>
  <cp:lastModifiedBy/>
  <cp:revision/>
  <dcterms:created xsi:type="dcterms:W3CDTF">2015-06-05T18:17:20Z</dcterms:created>
  <dcterms:modified xsi:type="dcterms:W3CDTF">2024-12-04T20:34:30Z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0x010100826E25E297A03040A4F166A7DA708D6B</vt:lpwstr>
  </property>
  <property fmtid="{D5CDD505-2E9C-101B-9397-08002B2CF9AE}" pid="3" name="MediaServiceImageTags">
    <vt:lpwstr/>
  </property>
</Properties>
</file>