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comments1.xml" ContentType="application/vnd.openxmlformats-officedocument.spreadsheetml.comment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6.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austinenergy.sharepoint.com/sites/GenerationResourcePlanWorkingGroup/Shared Documents/Model Results/2024.09.30 Model Results/"/>
    </mc:Choice>
  </mc:AlternateContent>
  <xr:revisionPtr revIDLastSave="8" documentId="13_ncr:1_{EC6CA668-8C02-4B72-B96C-BFBD98FB86A5}" xr6:coauthVersionLast="47" xr6:coauthVersionMax="47" xr10:uidLastSave="{7798F821-6598-4E4E-95B5-82A5076FC5C1}"/>
  <bookViews>
    <workbookView xWindow="-108" yWindow="-108" windowWidth="23256" windowHeight="12576" xr2:uid="{158E222D-0293-4516-9330-00030056CDB5}"/>
  </bookViews>
  <sheets>
    <sheet name="2035 Modeled Installed Capacity" sheetId="3" r:id="rId1"/>
    <sheet name="Values by Metric" sheetId="4" r:id="rId2"/>
    <sheet name="Rankings by Metric" sheetId="2" r:id="rId3"/>
    <sheet name="Net Cost" sheetId="1" r:id="rId4"/>
    <sheet name="Bill Impact" sheetId="8" r:id="rId5"/>
    <sheet name="Liquidity Risk" sheetId="9" r:id="rId6"/>
    <sheet name="Reliability Risk Hours" sheetId="5" r:id="rId7"/>
    <sheet name="Emissions" sheetId="6" r:id="rId8"/>
    <sheet name="CF % of load" sheetId="7"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41" i="5" l="1"/>
  <c r="O42" i="5"/>
  <c r="O43" i="5"/>
  <c r="O44" i="5"/>
  <c r="O45" i="5"/>
  <c r="O46" i="5"/>
  <c r="O47" i="5"/>
  <c r="O48" i="5"/>
  <c r="O49" i="5"/>
  <c r="O50" i="5"/>
  <c r="O51" i="5"/>
  <c r="O52" i="5"/>
  <c r="O40" i="5"/>
  <c r="O8" i="5"/>
  <c r="O9" i="5"/>
  <c r="O10" i="5"/>
  <c r="O11" i="5"/>
  <c r="O12" i="5"/>
  <c r="O13" i="5"/>
  <c r="O14" i="5"/>
  <c r="O15" i="5"/>
  <c r="O16" i="5"/>
  <c r="O17" i="5"/>
  <c r="O18" i="5"/>
  <c r="O19" i="5"/>
  <c r="O7" i="5"/>
  <c r="H6" i="1"/>
  <c r="H12" i="8"/>
  <c r="D110" i="6"/>
  <c r="D111" i="6"/>
  <c r="D112" i="6"/>
  <c r="D113" i="6"/>
  <c r="D114" i="6"/>
  <c r="D115" i="6"/>
  <c r="D116" i="6"/>
  <c r="D117" i="6"/>
  <c r="D118" i="6"/>
  <c r="D119" i="6"/>
  <c r="D120" i="6"/>
  <c r="D121" i="6"/>
  <c r="D92" i="6"/>
  <c r="D93" i="6"/>
  <c r="D94" i="6"/>
  <c r="D95" i="6"/>
  <c r="D96" i="6"/>
  <c r="D97" i="6"/>
  <c r="D98" i="6"/>
  <c r="D99" i="6"/>
  <c r="D100" i="6"/>
  <c r="D101" i="6"/>
  <c r="D102" i="6"/>
  <c r="D103" i="6"/>
  <c r="D74" i="6"/>
  <c r="D75" i="6"/>
  <c r="D76" i="6"/>
  <c r="D77" i="6"/>
  <c r="D78" i="6"/>
  <c r="D79" i="6"/>
  <c r="D80" i="6"/>
  <c r="D81" i="6"/>
  <c r="D82" i="6"/>
  <c r="D83" i="6"/>
  <c r="D84" i="6"/>
  <c r="D85" i="6"/>
  <c r="F74" i="8"/>
  <c r="F75" i="8"/>
  <c r="F76" i="8"/>
  <c r="F77" i="8"/>
  <c r="F78" i="8"/>
  <c r="F79" i="8"/>
  <c r="F80" i="8"/>
  <c r="F81" i="8"/>
  <c r="F82" i="8"/>
  <c r="F83" i="8"/>
  <c r="F84" i="8"/>
  <c r="F85" i="8"/>
  <c r="F73" i="8"/>
  <c r="M43" i="4"/>
  <c r="N43" i="4"/>
  <c r="M44" i="4"/>
  <c r="N44" i="4"/>
  <c r="M45" i="4"/>
  <c r="N45" i="4"/>
  <c r="M46" i="4"/>
  <c r="N46" i="4"/>
  <c r="M47" i="4"/>
  <c r="N47" i="4"/>
  <c r="M48" i="4"/>
  <c r="N48" i="4"/>
  <c r="M49" i="4"/>
  <c r="N49" i="4"/>
  <c r="M50" i="4"/>
  <c r="N50" i="4"/>
  <c r="M51" i="4"/>
  <c r="N51" i="4"/>
  <c r="M52" i="4"/>
  <c r="N52" i="4"/>
  <c r="M53" i="4"/>
  <c r="N53" i="4"/>
  <c r="M54" i="4"/>
  <c r="N54" i="4"/>
  <c r="M55" i="4"/>
  <c r="N55" i="4"/>
  <c r="M56" i="4"/>
  <c r="N56" i="4"/>
  <c r="M57" i="4"/>
  <c r="N57" i="4"/>
  <c r="M58" i="4"/>
  <c r="N58" i="4"/>
  <c r="M42" i="4"/>
  <c r="N42" i="4"/>
  <c r="D18" i="9"/>
  <c r="D17" i="9"/>
  <c r="D16" i="9"/>
  <c r="D15" i="9"/>
  <c r="D14" i="9"/>
  <c r="D13" i="9"/>
  <c r="D12" i="9"/>
  <c r="D11" i="9"/>
  <c r="D10" i="9"/>
  <c r="D9" i="9"/>
  <c r="D8" i="9"/>
  <c r="D7" i="9"/>
  <c r="D6" i="9"/>
  <c r="I24" i="8"/>
  <c r="H24" i="8" s="1"/>
  <c r="I23" i="8"/>
  <c r="I22" i="8"/>
  <c r="H22" i="8" s="1"/>
  <c r="I21" i="8"/>
  <c r="I20" i="8"/>
  <c r="I19" i="8"/>
  <c r="H19" i="8" s="1"/>
  <c r="I18" i="8"/>
  <c r="H18" i="8" s="1"/>
  <c r="I17" i="8"/>
  <c r="H17" i="8" s="1"/>
  <c r="I16" i="8"/>
  <c r="H16" i="8" s="1"/>
  <c r="I15" i="8"/>
  <c r="H15" i="8" s="1"/>
  <c r="I14" i="8"/>
  <c r="H14" i="8" s="1"/>
  <c r="I13" i="8"/>
  <c r="H13" i="8" s="1"/>
  <c r="I12" i="8"/>
  <c r="Z12" i="8"/>
  <c r="AA12" i="8"/>
  <c r="AB12" i="8"/>
  <c r="Z13" i="8"/>
  <c r="AA13" i="8"/>
  <c r="AB13" i="8"/>
  <c r="Z14" i="8"/>
  <c r="AA14" i="8"/>
  <c r="AB14" i="8"/>
  <c r="Z15" i="8"/>
  <c r="AA15" i="8"/>
  <c r="AB15" i="8"/>
  <c r="Z16" i="8"/>
  <c r="AA16" i="8"/>
  <c r="AB16" i="8"/>
  <c r="Z17" i="8"/>
  <c r="AA17" i="8"/>
  <c r="AB17" i="8"/>
  <c r="Z18" i="8"/>
  <c r="AA18" i="8"/>
  <c r="AB18" i="8"/>
  <c r="Z19" i="8"/>
  <c r="AA19" i="8"/>
  <c r="AB19" i="8"/>
  <c r="Z20" i="8"/>
  <c r="AA20" i="8"/>
  <c r="AB20" i="8"/>
  <c r="Z21" i="8"/>
  <c r="AA21" i="8"/>
  <c r="AB21" i="8"/>
  <c r="Z22" i="8"/>
  <c r="AA22" i="8"/>
  <c r="AB22" i="8"/>
  <c r="Z23" i="8"/>
  <c r="AA23" i="8"/>
  <c r="AB23" i="8"/>
  <c r="Z24" i="8"/>
  <c r="AA24" i="8"/>
  <c r="AB24" i="8"/>
  <c r="C97" i="8"/>
  <c r="AG6" i="7"/>
  <c r="AG7" i="7"/>
  <c r="AG8" i="7"/>
  <c r="AG9" i="7"/>
  <c r="AG10" i="7"/>
  <c r="AG11" i="7"/>
  <c r="AG12" i="7"/>
  <c r="AG13" i="7"/>
  <c r="AG14" i="7"/>
  <c r="AG15" i="7"/>
  <c r="AG16" i="7"/>
  <c r="AG17" i="7"/>
  <c r="AG18" i="7"/>
  <c r="C129" i="6"/>
  <c r="D109" i="6"/>
  <c r="D91" i="6"/>
  <c r="D73" i="6"/>
  <c r="D66" i="6"/>
  <c r="D65" i="6"/>
  <c r="D64" i="6"/>
  <c r="D63" i="6"/>
  <c r="D62" i="6"/>
  <c r="D61" i="6"/>
  <c r="D60" i="6"/>
  <c r="D59" i="6"/>
  <c r="D58" i="6"/>
  <c r="D57" i="6"/>
  <c r="D56" i="6"/>
  <c r="D55" i="6"/>
  <c r="D54" i="6"/>
  <c r="G18" i="1"/>
  <c r="G17" i="1"/>
  <c r="G12" i="1"/>
  <c r="G11" i="1"/>
  <c r="G9" i="1"/>
  <c r="G8" i="1"/>
  <c r="G7" i="1"/>
  <c r="G6" i="1"/>
  <c r="N9" i="4"/>
  <c r="N7" i="4"/>
  <c r="A4" i="4"/>
  <c r="N18" i="2"/>
  <c r="N17" i="2"/>
  <c r="N16" i="2"/>
  <c r="N15" i="2"/>
  <c r="N14" i="2"/>
  <c r="N13" i="2"/>
  <c r="N12" i="2"/>
  <c r="N11" i="2"/>
  <c r="N10" i="2"/>
  <c r="N9" i="2"/>
  <c r="N8" i="2"/>
  <c r="N7" i="2"/>
  <c r="N6" i="2"/>
  <c r="A4" i="2"/>
  <c r="H23" i="8" l="1"/>
  <c r="H20" i="8"/>
  <c r="H21" i="8"/>
  <c r="N17" i="4"/>
  <c r="N10" i="4"/>
  <c r="N14" i="4"/>
  <c r="N18" i="4"/>
  <c r="N15" i="4"/>
  <c r="N11" i="4"/>
  <c r="N8" i="4"/>
  <c r="N12" i="4"/>
  <c r="N16" i="4"/>
  <c r="N6" i="4"/>
  <c r="N13" i="4"/>
  <c r="G15" i="1"/>
  <c r="G14" i="1"/>
  <c r="G16" i="1"/>
  <c r="G10" i="1"/>
  <c r="G13" i="1"/>
  <c r="H13" i="1" s="1"/>
  <c r="H12" i="1" l="1"/>
  <c r="H10" i="1"/>
  <c r="H9" i="1"/>
  <c r="H8" i="1"/>
  <c r="H7" i="1"/>
  <c r="H16" i="1"/>
  <c r="H14" i="1"/>
  <c r="H15" i="1"/>
  <c r="H18" i="1"/>
  <c r="H17" i="1"/>
  <c r="H1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Hoffman, Michael</author>
  </authors>
  <commentList>
    <comment ref="V5" authorId="0" shapeId="0" xr:uid="{EAD05966-B31E-4E4F-8C6F-6963AE2FFBC5}">
      <text>
        <r>
          <rPr>
            <b/>
            <sz val="9"/>
            <color indexed="81"/>
            <rFont val="Tahoma"/>
            <family val="2"/>
          </rPr>
          <t>AE:</t>
        </r>
        <r>
          <rPr>
            <sz val="9"/>
            <color indexed="81"/>
            <rFont val="Tahoma"/>
            <family val="2"/>
          </rPr>
          <t xml:space="preserve">
2024 Estimate of AE Emissions</t>
        </r>
      </text>
    </comment>
  </commentList>
</comments>
</file>

<file path=xl/sharedStrings.xml><?xml version="1.0" encoding="utf-8"?>
<sst xmlns="http://schemas.openxmlformats.org/spreadsheetml/2006/main" count="174" uniqueCount="128">
  <si>
    <t xml:space="preserve">Total Installed Capacity by Resource in Each Portfolio - 2035 </t>
  </si>
  <si>
    <t>Portfolio</t>
  </si>
  <si>
    <t>1 - No New Commitments</t>
  </si>
  <si>
    <t>2 - 2030 Current Plan</t>
  </si>
  <si>
    <t>3 - Local Gen/Storage + Margin</t>
  </si>
  <si>
    <t>4 - Local Dispatchable + Margin</t>
  </si>
  <si>
    <t>5 - Meet Env Goals + Expand DSM</t>
  </si>
  <si>
    <t>6 - Aggressive DSM + Local Storage and Maintain Current RE Levels</t>
  </si>
  <si>
    <t>7 - Aggressive DSM + Local Storage and Meet 65% RE Goal</t>
  </si>
  <si>
    <t>8 - Hydrogen</t>
  </si>
  <si>
    <t>9 - Hydrogen + Storage</t>
  </si>
  <si>
    <t>10 - Keep Existing Gas + Storage</t>
  </si>
  <si>
    <t>11 - Replace FPP in 2028 w/ Gas</t>
  </si>
  <si>
    <t>12 - EUC-Workgroup Recs</t>
  </si>
  <si>
    <t>13 - EUC-Increase Batteries</t>
  </si>
  <si>
    <t>RESOURCES</t>
  </si>
  <si>
    <t>Non-Local Solar (New)</t>
  </si>
  <si>
    <t>Non-Local Wind (New)</t>
  </si>
  <si>
    <t>NG CC</t>
  </si>
  <si>
    <t>NG CT</t>
  </si>
  <si>
    <t>NG-H2 CT</t>
  </si>
  <si>
    <t>Local 2-hr</t>
  </si>
  <si>
    <t>Local 4-hr</t>
  </si>
  <si>
    <t>Local 12-hr</t>
  </si>
  <si>
    <t>Local 100-hr</t>
  </si>
  <si>
    <t>Decker CT</t>
  </si>
  <si>
    <t>Sand Hill CC</t>
  </si>
  <si>
    <t>Sand Hill CT</t>
  </si>
  <si>
    <t>FPP Coal</t>
  </si>
  <si>
    <t>STP Nuke</t>
  </si>
  <si>
    <t>NAC Biomass</t>
  </si>
  <si>
    <t xml:space="preserve">Non-Local Wind  </t>
  </si>
  <si>
    <t xml:space="preserve">Non-Local Solar  </t>
  </si>
  <si>
    <t>Customer-Sited Solar</t>
  </si>
  <si>
    <t>Community Solar</t>
  </si>
  <si>
    <t>Demand Response</t>
  </si>
  <si>
    <t>Model Results for Each Portfolio by Output Metric</t>
  </si>
  <si>
    <t>20-yr NPV 
($MM)</t>
  </si>
  <si>
    <t>2035 Bill Impact ($/Month)</t>
  </si>
  <si>
    <t>2035 Energy Burden (%)</t>
  </si>
  <si>
    <t>Total Liquidity Need ($MM)</t>
  </si>
  <si>
    <t>2035 Reliability Risk Hours (Hours)</t>
  </si>
  <si>
    <t>Total CO2 Emissions 
(Million Metric Tons)</t>
  </si>
  <si>
    <t>Total NOx Emissions 
(Metric Tons)</t>
  </si>
  <si>
    <t>Total SOx Emissions 
(Metric Tons)</t>
  </si>
  <si>
    <t>Total PM Emissions 
(Metric Tons)</t>
  </si>
  <si>
    <t>Total CO2 Emissions (ERCOT)</t>
  </si>
  <si>
    <t>TOTAL SCORE</t>
  </si>
  <si>
    <t>Weighting</t>
  </si>
  <si>
    <t>Scenarios Included</t>
  </si>
  <si>
    <t>Avg All Scenarios</t>
  </si>
  <si>
    <t>Event</t>
  </si>
  <si>
    <t>Normal Conditions</t>
  </si>
  <si>
    <t>Years</t>
  </si>
  <si>
    <t>2025-2045</t>
  </si>
  <si>
    <t>Based on 2035 Portfolio Mix</t>
  </si>
  <si>
    <t>2025-2035</t>
  </si>
  <si>
    <t>Rankings of All Portfolios 1 (Best) - 13 (Worst) for Each Output Metric</t>
  </si>
  <si>
    <t>20-yr NPV</t>
  </si>
  <si>
    <t>2035 Bill Impact</t>
  </si>
  <si>
    <t>2035 Energy Burden</t>
  </si>
  <si>
    <t>Total Liquidity Need</t>
  </si>
  <si>
    <t>2035 Reliability Risk Hours</t>
  </si>
  <si>
    <t>Total CO2 Emissions</t>
  </si>
  <si>
    <t>Total NOx Emissions</t>
  </si>
  <si>
    <t>Total SOx Emissions</t>
  </si>
  <si>
    <t>Total PM Emissions</t>
  </si>
  <si>
    <t>20-Year Net Present Value (NPV) of Net Cost by Scenario</t>
  </si>
  <si>
    <t>($MM)</t>
  </si>
  <si>
    <t xml:space="preserve">Normal Conditions
</t>
  </si>
  <si>
    <t>Extreme Weather Scenario</t>
  </si>
  <si>
    <t>High Congestion Scenario</t>
  </si>
  <si>
    <t>Market Rules Change Scenario</t>
  </si>
  <si>
    <t>Average Cost</t>
  </si>
  <si>
    <t>Ranking (of Average)</t>
  </si>
  <si>
    <t xml:space="preserve">Summary of Estimated Bill Impact to AE Customers Based on Net Cost </t>
  </si>
  <si>
    <t xml:space="preserve">2035 Monthly Bill Impact of Modeled Net Costs ($/Month) </t>
  </si>
  <si>
    <t>[Graph Driver]</t>
  </si>
  <si>
    <t>2035 2% Affordability Target</t>
  </si>
  <si>
    <t>2035 Average Monthly Bill Impact</t>
  </si>
  <si>
    <t>Average Monthly Bill Impact by Year - (Average of All Scenarios)</t>
  </si>
  <si>
    <t>2% Affordability</t>
  </si>
  <si>
    <t>2023 Estimated CAP Customer Electricity Burden</t>
  </si>
  <si>
    <t>2035 Estimated CAP Customer Electricity Burden</t>
  </si>
  <si>
    <t>Rank</t>
  </si>
  <si>
    <t>Electricity Burden Supporting Data</t>
  </si>
  <si>
    <t>Measure</t>
  </si>
  <si>
    <t>Value</t>
  </si>
  <si>
    <t>Reference</t>
  </si>
  <si>
    <t>Avg residential rate as % of avg system rate</t>
  </si>
  <si>
    <t>avg of annual value reported to EIA for 2017-2022</t>
  </si>
  <si>
    <t>2023 estimated CAP customer income</t>
  </si>
  <si>
    <t>2023 federal poverty level</t>
  </si>
  <si>
    <t>2010 Income Calculations (austintexas.gov)</t>
  </si>
  <si>
    <t>2023 ratio of avg CAP customer rate to avg residential rate</t>
  </si>
  <si>
    <t>Ratio of numbers below</t>
  </si>
  <si>
    <t>FY2025 Avg Residential Bill</t>
  </si>
  <si>
    <t>Analysis for 2025 proposed budget (found online)</t>
  </si>
  <si>
    <t>FY25 CAP Bill</t>
  </si>
  <si>
    <t>Summary of Liquidity Risk Modeling</t>
  </si>
  <si>
    <t>Winter Storm Backcast Liquidity Risk</t>
  </si>
  <si>
    <t>Estimated Total Liquidity Need ($MM)</t>
  </si>
  <si>
    <t>Ranking</t>
  </si>
  <si>
    <t>Summary of Reliability Risk Hours Totals by Portfolio</t>
  </si>
  <si>
    <t>Total Reliability Risk Hours by Year</t>
  </si>
  <si>
    <t>Summary of Modeled Emissions Totals by Portfolio</t>
  </si>
  <si>
    <t>Trend of Annual CO2 Emissions vs. Historical (Million Metric Tons)</t>
  </si>
  <si>
    <t>Historical</t>
  </si>
  <si>
    <t>Total CO2 (2025-2035)</t>
  </si>
  <si>
    <t>CO2 
(Million Metric Tons)</t>
  </si>
  <si>
    <t>Total NOx (2025-2035)</t>
  </si>
  <si>
    <t>NOx 
(Metric Tons)</t>
  </si>
  <si>
    <t>Total SOx (2025-2035)</t>
  </si>
  <si>
    <t>SOx 
(Metric Tons)</t>
  </si>
  <si>
    <t>Total PM (2025-2035)</t>
  </si>
  <si>
    <t>PM 
(Metric Tons)</t>
  </si>
  <si>
    <t>Total CO2 ERCOT-Wide (2025-2035)</t>
  </si>
  <si>
    <t>Carbon Free (% of Load) Range by Portfolio</t>
  </si>
  <si>
    <t>Carbon-Free (% of Load) - With Curtailment</t>
  </si>
  <si>
    <t>Portfolio #</t>
  </si>
  <si>
    <t>[GRAPH DRIVER]</t>
  </si>
  <si>
    <t>Carbon-Free (% of Load) - Without Curtailment</t>
  </si>
  <si>
    <t>Energy Efficiency (additional)</t>
  </si>
  <si>
    <t>2023 State of Texas Average Low Income Customer Electricity Burden</t>
  </si>
  <si>
    <t>2035 Reliability Risk Events 4,6,8  hours (Count)</t>
  </si>
  <si>
    <t>Total # of Reliability Risk Events of 4,6 or 8 hour duration</t>
  </si>
  <si>
    <t>Rank (Avg)</t>
  </si>
  <si>
    <t>Ranking (2035)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</si>
</sst>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6" formatCode="&quot;$&quot;#,##0_);[Red]\(&quot;$&quot;#,##0\)"/>
    <numFmt numFmtId="8" formatCode="&quot;$&quot;#,##0.00_);[Red]\(&quot;$&quot;#,##0.00\)"/>
    <numFmt numFmtId="44" formatCode="_(&quot;$&quot;* #,##0.00_);_(&quot;$&quot;* \(#,##0.00\);_(&quot;$&quot;* &quot;-&quot;??_);_(@_)"/>
    <numFmt numFmtId="43" formatCode="_(* #,##0.00_);_(* \(#,##0.00\);_(* &quot;-&quot;??_);_(@_)"/>
    <numFmt numFmtId="164" formatCode="_([$$-409]* #,##0_);_([$$-409]* \(#,##0\);_([$$-409]* &quot;-&quot;??_);_(@_)"/>
    <numFmt numFmtId="165" formatCode="_(&quot;$&quot;* #,##0_);_(&quot;$&quot;* \(#,##0\);_(&quot;$&quot;* &quot;-&quot;??_);_(@_)"/>
    <numFmt numFmtId="166" formatCode="0.0%"/>
    <numFmt numFmtId="167" formatCode="_(* #,##0_);_(* \(#,##0\);_(* &quot;-&quot;??_);_(@_)"/>
    <numFmt numFmtId="168" formatCode="_(* #,##0.0_);_(* \(#,##0.0\);_(* &quot;-&quot;??_);_(@_)"/>
    <numFmt numFmtId="169" formatCode="0.00000"/>
    <numFmt numFmtId="170" formatCode="0.0000"/>
  </numFmts>
  <fonts count="19"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theme="1"/>
      <name val="Calibri"/>
      <family val="2"/>
      <scheme val="minor"/>
    </font>
    <font>
      <sz val="11"/>
      <color rgb="FF000000"/>
      <name val="Calibri"/>
      <family val="2"/>
      <scheme val="minor"/>
    </font>
    <font>
      <sz val="11"/>
      <color rgb="FF000000"/>
      <name val="Calibri"/>
      <family val="2"/>
    </font>
    <font>
      <b/>
      <sz val="11"/>
      <name val="Calibri"/>
      <family val="2"/>
      <scheme val="minor"/>
    </font>
    <font>
      <sz val="9"/>
      <color theme="1"/>
      <name val="Calibri"/>
      <family val="2"/>
      <scheme val="minor"/>
    </font>
    <font>
      <sz val="9"/>
      <color indexed="81"/>
      <name val="Tahoma"/>
      <family val="2"/>
    </font>
    <font>
      <b/>
      <sz val="9"/>
      <color indexed="81"/>
      <name val="Tahoma"/>
      <family val="2"/>
    </font>
    <font>
      <sz val="12"/>
      <name val="Garamond"/>
      <family val="1"/>
    </font>
    <font>
      <sz val="10"/>
      <name val="Calibri"/>
      <family val="2"/>
      <scheme val="minor"/>
    </font>
    <font>
      <u/>
      <sz val="11"/>
      <color theme="10"/>
      <name val="Calibri"/>
      <family val="2"/>
      <scheme val="minor"/>
    </font>
    <font>
      <sz val="11"/>
      <color theme="1"/>
      <name val="Calibri"/>
      <family val="2"/>
    </font>
    <font>
      <b/>
      <sz val="11"/>
      <color rgb="FF000000"/>
      <name val="Calibri"/>
      <family val="2"/>
    </font>
    <font>
      <b/>
      <sz val="11"/>
      <color rgb="FF000000"/>
      <name val="Calibri"/>
      <family val="2"/>
      <scheme val="minor"/>
    </font>
  </fonts>
  <fills count="10">
    <fill>
      <patternFill patternType="none"/>
    </fill>
    <fill>
      <patternFill patternType="gray125"/>
    </fill>
    <fill>
      <patternFill patternType="solid">
        <fgColor theme="4" tint="0.79998168889431442"/>
        <bgColor indexed="64"/>
      </patternFill>
    </fill>
    <fill>
      <patternFill patternType="solid">
        <fgColor theme="7"/>
        <bgColor indexed="64"/>
      </patternFill>
    </fill>
    <fill>
      <patternFill patternType="solid">
        <fgColor theme="3" tint="0.79998168889431442"/>
        <bgColor indexed="64"/>
      </patternFill>
    </fill>
    <fill>
      <patternFill patternType="solid">
        <fgColor theme="4" tint="-0.249977111117893"/>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rgb="FFFFF2CC"/>
        <bgColor rgb="FF000000"/>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5" fillId="0" borderId="0" applyNumberFormat="0" applyFill="0" applyBorder="0" applyAlignment="0" applyProtection="0"/>
  </cellStyleXfs>
  <cellXfs count="99">
    <xf numFmtId="0" fontId="0" fillId="0" borderId="0" xfId="0"/>
    <xf numFmtId="0" fontId="3" fillId="0" borderId="0" xfId="0" applyFont="1"/>
    <xf numFmtId="0" fontId="3" fillId="0" borderId="1" xfId="0" applyFont="1" applyBorder="1" applyAlignment="1">
      <alignment horizontal="center" wrapText="1"/>
    </xf>
    <xf numFmtId="9" fontId="0" fillId="0" borderId="0" xfId="3" applyFont="1"/>
    <xf numFmtId="0" fontId="3" fillId="0" borderId="0" xfId="0" applyFont="1" applyAlignment="1">
      <alignment horizontal="right"/>
    </xf>
    <xf numFmtId="9" fontId="0" fillId="2" borderId="1" xfId="0" applyNumberFormat="1" applyFill="1" applyBorder="1"/>
    <xf numFmtId="0" fontId="0" fillId="2" borderId="1" xfId="0" applyFill="1" applyBorder="1"/>
    <xf numFmtId="0" fontId="3" fillId="0" borderId="1" xfId="0" applyFont="1" applyBorder="1" applyAlignment="1">
      <alignment horizontal="center"/>
    </xf>
    <xf numFmtId="0" fontId="0" fillId="0" borderId="1" xfId="0" applyBorder="1" applyAlignment="1">
      <alignment horizontal="center" vertical="center"/>
    </xf>
    <xf numFmtId="0" fontId="0" fillId="0" borderId="1" xfId="0" applyBorder="1"/>
    <xf numFmtId="0" fontId="0" fillId="3" borderId="1" xfId="0" applyFill="1" applyBorder="1" applyAlignment="1">
      <alignment horizontal="center" vertical="center"/>
    </xf>
    <xf numFmtId="0" fontId="5" fillId="0" borderId="1" xfId="0" applyFont="1" applyBorder="1"/>
    <xf numFmtId="0" fontId="5" fillId="0" borderId="1" xfId="0" applyFont="1" applyBorder="1" applyAlignment="1">
      <alignment horizontal="left"/>
    </xf>
    <xf numFmtId="0" fontId="6" fillId="4" borderId="1" xfId="0" applyFont="1" applyFill="1" applyBorder="1"/>
    <xf numFmtId="0" fontId="3" fillId="4" borderId="1" xfId="0" applyFont="1" applyFill="1" applyBorder="1" applyAlignment="1">
      <alignment horizontal="center" wrapText="1"/>
    </xf>
    <xf numFmtId="0" fontId="3" fillId="4" borderId="2" xfId="0" applyFont="1" applyFill="1" applyBorder="1" applyAlignment="1">
      <alignment horizontal="left" vertical="center"/>
    </xf>
    <xf numFmtId="0" fontId="3" fillId="4" borderId="3" xfId="0" applyFont="1" applyFill="1" applyBorder="1" applyAlignment="1">
      <alignment horizontal="center" wrapText="1"/>
    </xf>
    <xf numFmtId="0" fontId="3" fillId="4" borderId="4" xfId="0" applyFont="1" applyFill="1" applyBorder="1" applyAlignment="1">
      <alignment horizontal="center" wrapText="1"/>
    </xf>
    <xf numFmtId="0" fontId="2" fillId="5" borderId="0" xfId="0" applyFont="1" applyFill="1" applyAlignment="1">
      <alignment horizontal="left"/>
    </xf>
    <xf numFmtId="0" fontId="4" fillId="5" borderId="5" xfId="0" applyFont="1" applyFill="1" applyBorder="1"/>
    <xf numFmtId="0" fontId="4" fillId="5" borderId="1" xfId="0" applyFont="1" applyFill="1" applyBorder="1"/>
    <xf numFmtId="0" fontId="7" fillId="6" borderId="2" xfId="0" applyFont="1" applyFill="1" applyBorder="1"/>
    <xf numFmtId="1" fontId="0" fillId="6" borderId="2" xfId="1" applyNumberFormat="1" applyFont="1" applyFill="1" applyBorder="1"/>
    <xf numFmtId="1" fontId="0" fillId="6" borderId="2" xfId="0" applyNumberFormat="1" applyFill="1" applyBorder="1"/>
    <xf numFmtId="0" fontId="0" fillId="6" borderId="2" xfId="0" applyFill="1" applyBorder="1"/>
    <xf numFmtId="164" fontId="8" fillId="0" borderId="1" xfId="0" applyNumberFormat="1" applyFont="1" applyBorder="1"/>
    <xf numFmtId="165" fontId="8" fillId="0" borderId="1" xfId="0" applyNumberFormat="1" applyFont="1" applyBorder="1"/>
    <xf numFmtId="166" fontId="0" fillId="0" borderId="1" xfId="0" applyNumberFormat="1" applyBorder="1" applyAlignment="1">
      <alignment horizontal="center" vertical="center"/>
    </xf>
    <xf numFmtId="164" fontId="0" fillId="0" borderId="1" xfId="0" applyNumberFormat="1" applyBorder="1" applyAlignment="1">
      <alignment horizontal="center" vertical="center"/>
    </xf>
    <xf numFmtId="3" fontId="0" fillId="0" borderId="1" xfId="0" applyNumberFormat="1" applyBorder="1" applyAlignment="1">
      <alignment horizontal="center" vertical="center"/>
    </xf>
    <xf numFmtId="1" fontId="0" fillId="0" borderId="1" xfId="0" applyNumberFormat="1" applyBorder="1" applyAlignment="1">
      <alignment horizontal="center" vertical="center"/>
    </xf>
    <xf numFmtId="0" fontId="0" fillId="0" borderId="1" xfId="0" applyFill="1" applyBorder="1" applyAlignment="1">
      <alignment horizontal="left"/>
    </xf>
    <xf numFmtId="1" fontId="0" fillId="0" borderId="1" xfId="1" applyNumberFormat="1" applyFont="1" applyFill="1" applyBorder="1"/>
    <xf numFmtId="0" fontId="3" fillId="0" borderId="1" xfId="0" applyFont="1" applyBorder="1"/>
    <xf numFmtId="167" fontId="0" fillId="0" borderId="1" xfId="1" applyNumberFormat="1" applyFont="1" applyBorder="1"/>
    <xf numFmtId="167" fontId="0" fillId="0" borderId="1" xfId="0" applyNumberFormat="1" applyBorder="1"/>
    <xf numFmtId="0" fontId="9" fillId="6" borderId="1" xfId="0" applyFont="1" applyFill="1" applyBorder="1" applyAlignment="1">
      <alignment horizontal="center"/>
    </xf>
    <xf numFmtId="0" fontId="3" fillId="6" borderId="1" xfId="0" applyFont="1" applyFill="1" applyBorder="1" applyAlignment="1">
      <alignment horizontal="center"/>
    </xf>
    <xf numFmtId="0" fontId="5" fillId="0" borderId="1" xfId="0" applyFont="1" applyBorder="1" applyAlignment="1">
      <alignment horizontal="left" wrapText="1"/>
    </xf>
    <xf numFmtId="0" fontId="9" fillId="6" borderId="6" xfId="0" applyFont="1" applyFill="1" applyBorder="1" applyAlignment="1">
      <alignment horizontal="center"/>
    </xf>
    <xf numFmtId="3" fontId="0" fillId="0" borderId="1" xfId="0" applyNumberFormat="1" applyBorder="1" applyAlignment="1">
      <alignment horizontal="center"/>
    </xf>
    <xf numFmtId="167" fontId="10" fillId="0" borderId="1" xfId="1" applyNumberFormat="1" applyFont="1" applyBorder="1"/>
    <xf numFmtId="0" fontId="10" fillId="7" borderId="1" xfId="0" applyFont="1" applyFill="1" applyBorder="1"/>
    <xf numFmtId="0" fontId="10" fillId="0" borderId="1" xfId="0" applyFont="1" applyBorder="1"/>
    <xf numFmtId="167" fontId="10" fillId="7" borderId="1" xfId="1" applyNumberFormat="1" applyFont="1" applyFill="1" applyBorder="1"/>
    <xf numFmtId="168" fontId="0" fillId="0" borderId="1" xfId="1" applyNumberFormat="1" applyFont="1" applyBorder="1"/>
    <xf numFmtId="0" fontId="8" fillId="0" borderId="2" xfId="0" applyFont="1" applyBorder="1"/>
    <xf numFmtId="0" fontId="3" fillId="4" borderId="1" xfId="0" applyFont="1" applyFill="1" applyBorder="1" applyAlignment="1">
      <alignment horizontal="center" vertical="center" wrapText="1"/>
    </xf>
    <xf numFmtId="166" fontId="0" fillId="0" borderId="1" xfId="3" applyNumberFormat="1" applyFont="1" applyBorder="1"/>
    <xf numFmtId="0" fontId="3" fillId="4" borderId="1" xfId="0" applyFont="1" applyFill="1" applyBorder="1" applyAlignment="1">
      <alignment horizontal="center" vertical="center"/>
    </xf>
    <xf numFmtId="0" fontId="3" fillId="6" borderId="1" xfId="0" applyFont="1" applyFill="1" applyBorder="1" applyAlignment="1">
      <alignment horizontal="right"/>
    </xf>
    <xf numFmtId="0" fontId="0" fillId="6" borderId="1" xfId="0" applyFill="1" applyBorder="1"/>
    <xf numFmtId="43" fontId="0" fillId="0" borderId="0" xfId="0" applyNumberFormat="1"/>
    <xf numFmtId="0" fontId="3" fillId="6" borderId="6" xfId="0" applyFont="1" applyFill="1" applyBorder="1" applyAlignment="1">
      <alignment horizontal="center"/>
    </xf>
    <xf numFmtId="0" fontId="3" fillId="4" borderId="1" xfId="0" applyFont="1" applyFill="1" applyBorder="1" applyAlignment="1">
      <alignment horizontal="center"/>
    </xf>
    <xf numFmtId="0" fontId="3" fillId="4" borderId="7" xfId="0" applyFont="1" applyFill="1" applyBorder="1" applyAlignment="1">
      <alignment horizontal="center" wrapText="1"/>
    </xf>
    <xf numFmtId="0" fontId="3" fillId="8" borderId="1" xfId="0" applyFont="1" applyFill="1" applyBorder="1" applyAlignment="1">
      <alignment horizontal="center"/>
    </xf>
    <xf numFmtId="9" fontId="13" fillId="0" borderId="0" xfId="3" applyFont="1" applyBorder="1"/>
    <xf numFmtId="0" fontId="3" fillId="0" borderId="0" xfId="0" applyFont="1" applyFill="1" applyBorder="1" applyAlignment="1">
      <alignment horizontal="center"/>
    </xf>
    <xf numFmtId="9" fontId="14" fillId="0" borderId="1" xfId="3" applyFont="1" applyBorder="1"/>
    <xf numFmtId="9" fontId="14" fillId="0" borderId="1" xfId="3" applyFont="1" applyFill="1" applyBorder="1"/>
    <xf numFmtId="9" fontId="0" fillId="0" borderId="1" xfId="0" applyNumberFormat="1" applyBorder="1"/>
    <xf numFmtId="44" fontId="0" fillId="0" borderId="1" xfId="2" applyFont="1" applyBorder="1"/>
    <xf numFmtId="2" fontId="0" fillId="0" borderId="1" xfId="0" applyNumberFormat="1" applyBorder="1"/>
    <xf numFmtId="44" fontId="0" fillId="0" borderId="0" xfId="0" applyNumberFormat="1"/>
    <xf numFmtId="44" fontId="16" fillId="0" borderId="0" xfId="0" applyNumberFormat="1" applyFont="1"/>
    <xf numFmtId="10" fontId="0" fillId="0" borderId="6" xfId="0" applyNumberFormat="1" applyBorder="1"/>
    <xf numFmtId="166" fontId="0" fillId="0" borderId="0" xfId="0" applyNumberFormat="1"/>
    <xf numFmtId="0" fontId="17" fillId="4" borderId="1" xfId="0" applyFont="1" applyFill="1" applyBorder="1" applyAlignment="1">
      <alignment horizontal="center" vertical="center" wrapText="1"/>
    </xf>
    <xf numFmtId="44" fontId="8" fillId="0" borderId="1" xfId="0" applyNumberFormat="1" applyFont="1" applyBorder="1" applyAlignment="1">
      <alignment horizontal="center" vertical="center" wrapText="1"/>
    </xf>
    <xf numFmtId="44" fontId="0" fillId="0" borderId="1" xfId="0" applyNumberFormat="1" applyBorder="1"/>
    <xf numFmtId="0" fontId="3" fillId="8" borderId="6" xfId="0" applyFont="1" applyFill="1" applyBorder="1" applyAlignment="1">
      <alignment horizontal="center"/>
    </xf>
    <xf numFmtId="10" fontId="0" fillId="0" borderId="8" xfId="0" applyNumberFormat="1" applyBorder="1"/>
    <xf numFmtId="0" fontId="3" fillId="0" borderId="1" xfId="0" applyFont="1" applyBorder="1" applyAlignment="1">
      <alignment horizontal="center" vertical="center" wrapText="1"/>
    </xf>
    <xf numFmtId="10" fontId="0" fillId="0" borderId="1" xfId="0" applyNumberFormat="1" applyBorder="1"/>
    <xf numFmtId="6" fontId="0" fillId="0" borderId="1" xfId="0" applyNumberFormat="1" applyBorder="1"/>
    <xf numFmtId="0" fontId="0" fillId="0" borderId="9" xfId="0" applyBorder="1"/>
    <xf numFmtId="0" fontId="0" fillId="0" borderId="4" xfId="0" applyBorder="1"/>
    <xf numFmtId="0" fontId="15" fillId="0" borderId="9" xfId="4" applyBorder="1"/>
    <xf numFmtId="0" fontId="3" fillId="0" borderId="6" xfId="0" applyFont="1" applyBorder="1"/>
    <xf numFmtId="0" fontId="7" fillId="9" borderId="2" xfId="0" applyFont="1" applyFill="1" applyBorder="1"/>
    <xf numFmtId="8" fontId="0" fillId="0" borderId="0" xfId="0" applyNumberFormat="1"/>
    <xf numFmtId="169" fontId="0" fillId="0" borderId="0" xfId="0" applyNumberFormat="1"/>
    <xf numFmtId="170" fontId="0" fillId="0" borderId="0" xfId="0" applyNumberFormat="1"/>
    <xf numFmtId="8" fontId="7" fillId="0" borderId="0" xfId="0" applyNumberFormat="1" applyFont="1" applyBorder="1" applyAlignment="1">
      <alignment horizontal="center" vertical="center"/>
    </xf>
    <xf numFmtId="6" fontId="0" fillId="0" borderId="0" xfId="0" applyNumberFormat="1"/>
    <xf numFmtId="10" fontId="0" fillId="0" borderId="0" xfId="0" applyNumberFormat="1"/>
    <xf numFmtId="3" fontId="0" fillId="0" borderId="0" xfId="0" applyNumberFormat="1"/>
    <xf numFmtId="0" fontId="7" fillId="0" borderId="1" xfId="0" applyFont="1" applyBorder="1" applyAlignment="1">
      <alignment horizontal="center" vertical="center"/>
    </xf>
    <xf numFmtId="0" fontId="0" fillId="0" borderId="0" xfId="0" applyBorder="1"/>
    <xf numFmtId="0" fontId="7" fillId="0" borderId="0" xfId="0" applyFont="1" applyBorder="1" applyAlignment="1">
      <alignment horizontal="center" vertical="center"/>
    </xf>
    <xf numFmtId="10" fontId="7" fillId="0" borderId="2" xfId="0" applyNumberFormat="1" applyFont="1" applyBorder="1"/>
    <xf numFmtId="0" fontId="18" fillId="4" borderId="2" xfId="0" applyFont="1" applyFill="1" applyBorder="1" applyAlignment="1">
      <alignment wrapText="1"/>
    </xf>
    <xf numFmtId="9" fontId="0" fillId="0" borderId="1" xfId="3" applyFont="1" applyBorder="1"/>
    <xf numFmtId="0" fontId="7" fillId="0" borderId="0" xfId="0" applyFont="1" applyAlignment="1">
      <alignment horizontal="right"/>
    </xf>
    <xf numFmtId="0" fontId="7" fillId="0" borderId="0" xfId="0" applyFont="1" applyAlignment="1">
      <alignment horizontal="center"/>
    </xf>
    <xf numFmtId="3" fontId="7" fillId="0" borderId="0" xfId="0" applyNumberFormat="1" applyFont="1" applyAlignment="1">
      <alignment horizontal="center"/>
    </xf>
    <xf numFmtId="0" fontId="0" fillId="0" borderId="1" xfId="0" applyBorder="1" applyAlignment="1">
      <alignment horizontal="center"/>
    </xf>
    <xf numFmtId="165" fontId="0" fillId="0" borderId="1" xfId="2" applyNumberFormat="1" applyFont="1" applyBorder="1"/>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Avg Monthly Bill Impact by Year ($/Month)</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12"/>
          <c:order val="0"/>
          <c:tx>
            <c:strRef>
              <c:f>'Bill Impact'!$B$43</c:f>
              <c:strCache>
                <c:ptCount val="1"/>
                <c:pt idx="0">
                  <c:v>13</c:v>
                </c:pt>
              </c:strCache>
            </c:strRef>
          </c:tx>
          <c:spPr>
            <a:ln w="28575" cap="rnd">
              <a:solidFill>
                <a:schemeClr val="accent1">
                  <a:lumMod val="80000"/>
                  <a:lumOff val="2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Impact'!$C$43:$M$43</c:f>
              <c:numCache>
                <c:formatCode>_("$"* #,##0.00_);_("$"* \(#,##0.00\);_("$"* "-"??_);_(@_)</c:formatCode>
                <c:ptCount val="11"/>
                <c:pt idx="0">
                  <c:v>3.3124732345818999</c:v>
                </c:pt>
                <c:pt idx="1">
                  <c:v>12.250877153158033</c:v>
                </c:pt>
                <c:pt idx="2">
                  <c:v>20.173909522890078</c:v>
                </c:pt>
                <c:pt idx="3">
                  <c:v>18.964464989768782</c:v>
                </c:pt>
                <c:pt idx="4">
                  <c:v>30.123438548171109</c:v>
                </c:pt>
                <c:pt idx="5">
                  <c:v>38.98994987270634</c:v>
                </c:pt>
                <c:pt idx="6">
                  <c:v>41.82835701475652</c:v>
                </c:pt>
                <c:pt idx="7">
                  <c:v>45.267995623263147</c:v>
                </c:pt>
                <c:pt idx="8">
                  <c:v>52.115693636364909</c:v>
                </c:pt>
                <c:pt idx="9">
                  <c:v>57.363898374575818</c:v>
                </c:pt>
                <c:pt idx="10">
                  <c:v>80.73441538281341</c:v>
                </c:pt>
              </c:numCache>
            </c:numRef>
          </c:val>
          <c:smooth val="0"/>
          <c:extLst>
            <c:ext xmlns:c16="http://schemas.microsoft.com/office/drawing/2014/chart" uri="{C3380CC4-5D6E-409C-BE32-E72D297353CC}">
              <c16:uniqueId val="{00000000-3138-4ACB-A241-8802D56F3EAA}"/>
            </c:ext>
          </c:extLst>
        </c:ser>
        <c:ser>
          <c:idx val="11"/>
          <c:order val="1"/>
          <c:tx>
            <c:strRef>
              <c:f>'Bill Impact'!$B$42</c:f>
              <c:strCache>
                <c:ptCount val="1"/>
                <c:pt idx="0">
                  <c:v>12</c:v>
                </c:pt>
              </c:strCache>
            </c:strRef>
          </c:tx>
          <c:spPr>
            <a:ln w="28575" cap="rnd">
              <a:solidFill>
                <a:schemeClr val="accent6">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Impact'!$C$42:$M$42</c:f>
              <c:numCache>
                <c:formatCode>_("$"* #,##0.00_);_("$"* \(#,##0.00\);_("$"* "-"??_);_(@_)</c:formatCode>
                <c:ptCount val="11"/>
                <c:pt idx="0">
                  <c:v>3.8601868995160165</c:v>
                </c:pt>
                <c:pt idx="1">
                  <c:v>12.178741842132426</c:v>
                </c:pt>
                <c:pt idx="2">
                  <c:v>20.800843691440281</c:v>
                </c:pt>
                <c:pt idx="3">
                  <c:v>18.823293256431462</c:v>
                </c:pt>
                <c:pt idx="4">
                  <c:v>30.504571558806337</c:v>
                </c:pt>
                <c:pt idx="5">
                  <c:v>39.571349503675812</c:v>
                </c:pt>
                <c:pt idx="6">
                  <c:v>42.066206534236329</c:v>
                </c:pt>
                <c:pt idx="7">
                  <c:v>46.597524441117919</c:v>
                </c:pt>
                <c:pt idx="8">
                  <c:v>52.660412998561661</c:v>
                </c:pt>
                <c:pt idx="9">
                  <c:v>58.532730370591793</c:v>
                </c:pt>
                <c:pt idx="10">
                  <c:v>74.863018506384392</c:v>
                </c:pt>
              </c:numCache>
            </c:numRef>
          </c:val>
          <c:smooth val="0"/>
          <c:extLst>
            <c:ext xmlns:c16="http://schemas.microsoft.com/office/drawing/2014/chart" uri="{C3380CC4-5D6E-409C-BE32-E72D297353CC}">
              <c16:uniqueId val="{00000001-3138-4ACB-A241-8802D56F3EAA}"/>
            </c:ext>
          </c:extLst>
        </c:ser>
        <c:ser>
          <c:idx val="6"/>
          <c:order val="2"/>
          <c:tx>
            <c:strRef>
              <c:f>'Bill Impact'!$B$37</c:f>
              <c:strCache>
                <c:ptCount val="1"/>
                <c:pt idx="0">
                  <c:v>7</c:v>
                </c:pt>
              </c:strCache>
            </c:strRef>
          </c:tx>
          <c:spPr>
            <a:ln w="28575" cap="rnd">
              <a:solidFill>
                <a:schemeClr val="accent1">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Impact'!$C$37:$M$37</c:f>
              <c:numCache>
                <c:formatCode>_("$"* #,##0.00_);_("$"* \(#,##0.00\);_("$"* "-"??_);_(@_)</c:formatCode>
                <c:ptCount val="11"/>
                <c:pt idx="0">
                  <c:v>3.5295462363189931</c:v>
                </c:pt>
                <c:pt idx="1">
                  <c:v>10.178951894262619</c:v>
                </c:pt>
                <c:pt idx="2">
                  <c:v>19.161217840894377</c:v>
                </c:pt>
                <c:pt idx="3">
                  <c:v>17.711807658832658</c:v>
                </c:pt>
                <c:pt idx="4">
                  <c:v>29.000966516343563</c:v>
                </c:pt>
                <c:pt idx="5">
                  <c:v>32.694380212685488</c:v>
                </c:pt>
                <c:pt idx="6">
                  <c:v>35.657693512968905</c:v>
                </c:pt>
                <c:pt idx="7">
                  <c:v>39.705372745273976</c:v>
                </c:pt>
                <c:pt idx="8">
                  <c:v>45.277606731036585</c:v>
                </c:pt>
                <c:pt idx="9">
                  <c:v>48.091687932962508</c:v>
                </c:pt>
                <c:pt idx="10">
                  <c:v>69.339314660092072</c:v>
                </c:pt>
              </c:numCache>
            </c:numRef>
          </c:val>
          <c:smooth val="0"/>
          <c:extLst>
            <c:ext xmlns:c16="http://schemas.microsoft.com/office/drawing/2014/chart" uri="{C3380CC4-5D6E-409C-BE32-E72D297353CC}">
              <c16:uniqueId val="{00000002-3138-4ACB-A241-8802D56F3EAA}"/>
            </c:ext>
          </c:extLst>
        </c:ser>
        <c:ser>
          <c:idx val="4"/>
          <c:order val="3"/>
          <c:tx>
            <c:strRef>
              <c:f>'Bill Impact'!$B$35</c:f>
              <c:strCache>
                <c:ptCount val="1"/>
                <c:pt idx="0">
                  <c:v>5</c:v>
                </c:pt>
              </c:strCache>
            </c:strRef>
          </c:tx>
          <c:spPr>
            <a:ln w="28575" cap="rnd">
              <a:solidFill>
                <a:schemeClr val="accent5"/>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Impact'!$C$35:$M$35</c:f>
              <c:numCache>
                <c:formatCode>_("$"* #,##0.00_);_("$"* \(#,##0.00\);_("$"* "-"??_);_(@_)</c:formatCode>
                <c:ptCount val="11"/>
                <c:pt idx="0">
                  <c:v>3.4380768373243615</c:v>
                </c:pt>
                <c:pt idx="1">
                  <c:v>11.136768623208892</c:v>
                </c:pt>
                <c:pt idx="2">
                  <c:v>19.141983127245382</c:v>
                </c:pt>
                <c:pt idx="3">
                  <c:v>17.985109291898731</c:v>
                </c:pt>
                <c:pt idx="4">
                  <c:v>27.836911261728162</c:v>
                </c:pt>
                <c:pt idx="5">
                  <c:v>33.941348285757641</c:v>
                </c:pt>
                <c:pt idx="6">
                  <c:v>36.877222260853415</c:v>
                </c:pt>
                <c:pt idx="7">
                  <c:v>38.764356882945016</c:v>
                </c:pt>
                <c:pt idx="8">
                  <c:v>44.71145323232993</c:v>
                </c:pt>
                <c:pt idx="9">
                  <c:v>49.718037525872006</c:v>
                </c:pt>
                <c:pt idx="10">
                  <c:v>68.302215704094763</c:v>
                </c:pt>
              </c:numCache>
            </c:numRef>
          </c:val>
          <c:smooth val="0"/>
          <c:extLst>
            <c:ext xmlns:c16="http://schemas.microsoft.com/office/drawing/2014/chart" uri="{C3380CC4-5D6E-409C-BE32-E72D297353CC}">
              <c16:uniqueId val="{00000003-3138-4ACB-A241-8802D56F3EAA}"/>
            </c:ext>
          </c:extLst>
        </c:ser>
        <c:ser>
          <c:idx val="5"/>
          <c:order val="4"/>
          <c:tx>
            <c:strRef>
              <c:f>'Bill Impact'!$B$36</c:f>
              <c:strCache>
                <c:ptCount val="1"/>
                <c:pt idx="0">
                  <c:v>6</c:v>
                </c:pt>
              </c:strCache>
            </c:strRef>
          </c:tx>
          <c:spPr>
            <a:ln w="28575" cap="rnd">
              <a:solidFill>
                <a:schemeClr val="accent6"/>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Impact'!$C$36:$M$36</c:f>
              <c:numCache>
                <c:formatCode>_("$"* #,##0.00_);_("$"* \(#,##0.00\);_("$"* "-"??_);_(@_)</c:formatCode>
                <c:ptCount val="11"/>
                <c:pt idx="0">
                  <c:v>3.8538239904354601</c:v>
                </c:pt>
                <c:pt idx="1">
                  <c:v>9.9183496283872579</c:v>
                </c:pt>
                <c:pt idx="2">
                  <c:v>17.926749534718233</c:v>
                </c:pt>
                <c:pt idx="3">
                  <c:v>15.907372863815754</c:v>
                </c:pt>
                <c:pt idx="4">
                  <c:v>27.628041044719581</c:v>
                </c:pt>
                <c:pt idx="5">
                  <c:v>31.920029657530126</c:v>
                </c:pt>
                <c:pt idx="6">
                  <c:v>35.742304456735063</c:v>
                </c:pt>
                <c:pt idx="7">
                  <c:v>38.691371767410466</c:v>
                </c:pt>
                <c:pt idx="8">
                  <c:v>46.033957015775393</c:v>
                </c:pt>
                <c:pt idx="9">
                  <c:v>49.766384370375626</c:v>
                </c:pt>
                <c:pt idx="10">
                  <c:v>68.116987862990243</c:v>
                </c:pt>
              </c:numCache>
            </c:numRef>
          </c:val>
          <c:smooth val="0"/>
          <c:extLst>
            <c:ext xmlns:c16="http://schemas.microsoft.com/office/drawing/2014/chart" uri="{C3380CC4-5D6E-409C-BE32-E72D297353CC}">
              <c16:uniqueId val="{00000004-3138-4ACB-A241-8802D56F3EAA}"/>
            </c:ext>
          </c:extLst>
        </c:ser>
        <c:ser>
          <c:idx val="1"/>
          <c:order val="5"/>
          <c:tx>
            <c:strRef>
              <c:f>'Bill Impact'!$B$32</c:f>
              <c:strCache>
                <c:ptCount val="1"/>
                <c:pt idx="0">
                  <c:v>2</c:v>
                </c:pt>
              </c:strCache>
            </c:strRef>
          </c:tx>
          <c:spPr>
            <a:ln w="28575" cap="rnd">
              <a:solidFill>
                <a:schemeClr val="accent2"/>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Impact'!$C$32:$M$32</c:f>
              <c:numCache>
                <c:formatCode>_("$"* #,##0.00_);_("$"* \(#,##0.00\);_("$"* "-"??_);_(@_)</c:formatCode>
                <c:ptCount val="11"/>
                <c:pt idx="0">
                  <c:v>3.3667081050712317</c:v>
                </c:pt>
                <c:pt idx="1">
                  <c:v>10.737705223731577</c:v>
                </c:pt>
                <c:pt idx="2">
                  <c:v>19.295205731978218</c:v>
                </c:pt>
                <c:pt idx="3">
                  <c:v>16.499641345175611</c:v>
                </c:pt>
                <c:pt idx="4">
                  <c:v>27.630681632657517</c:v>
                </c:pt>
                <c:pt idx="5">
                  <c:v>30.940041942871641</c:v>
                </c:pt>
                <c:pt idx="6">
                  <c:v>35.391852894923062</c:v>
                </c:pt>
                <c:pt idx="7">
                  <c:v>37.162167307996022</c:v>
                </c:pt>
                <c:pt idx="8">
                  <c:v>42.647053600140651</c:v>
                </c:pt>
                <c:pt idx="9">
                  <c:v>47.678848554112001</c:v>
                </c:pt>
                <c:pt idx="10">
                  <c:v>67.093149287412885</c:v>
                </c:pt>
              </c:numCache>
            </c:numRef>
          </c:val>
          <c:smooth val="0"/>
          <c:extLst>
            <c:ext xmlns:c16="http://schemas.microsoft.com/office/drawing/2014/chart" uri="{C3380CC4-5D6E-409C-BE32-E72D297353CC}">
              <c16:uniqueId val="{00000005-3138-4ACB-A241-8802D56F3EAA}"/>
            </c:ext>
          </c:extLst>
        </c:ser>
        <c:ser>
          <c:idx val="9"/>
          <c:order val="6"/>
          <c:tx>
            <c:strRef>
              <c:f>'Bill Impact'!$B$40</c:f>
              <c:strCache>
                <c:ptCount val="1"/>
                <c:pt idx="0">
                  <c:v>10</c:v>
                </c:pt>
              </c:strCache>
            </c:strRef>
          </c:tx>
          <c:spPr>
            <a:ln w="28575" cap="rnd">
              <a:solidFill>
                <a:schemeClr val="accent4">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Impact'!$C$40:$M$40</c:f>
              <c:numCache>
                <c:formatCode>_("$"* #,##0.00_);_("$"* \(#,##0.00\);_("$"* "-"??_);_(@_)</c:formatCode>
                <c:ptCount val="11"/>
                <c:pt idx="0">
                  <c:v>3.20090971936646</c:v>
                </c:pt>
                <c:pt idx="1">
                  <c:v>10.699926199628816</c:v>
                </c:pt>
                <c:pt idx="2">
                  <c:v>19.288867709470907</c:v>
                </c:pt>
                <c:pt idx="3">
                  <c:v>17.916392611262001</c:v>
                </c:pt>
                <c:pt idx="4">
                  <c:v>28.246710547826609</c:v>
                </c:pt>
                <c:pt idx="5">
                  <c:v>30.913183357218042</c:v>
                </c:pt>
                <c:pt idx="6">
                  <c:v>34.906936596014447</c:v>
                </c:pt>
                <c:pt idx="7">
                  <c:v>37.130711624440352</c:v>
                </c:pt>
                <c:pt idx="8">
                  <c:v>43.721294679152344</c:v>
                </c:pt>
                <c:pt idx="9">
                  <c:v>49.784916371025467</c:v>
                </c:pt>
                <c:pt idx="10">
                  <c:v>55.511823959363966</c:v>
                </c:pt>
              </c:numCache>
            </c:numRef>
          </c:val>
          <c:smooth val="0"/>
          <c:extLst>
            <c:ext xmlns:c16="http://schemas.microsoft.com/office/drawing/2014/chart" uri="{C3380CC4-5D6E-409C-BE32-E72D297353CC}">
              <c16:uniqueId val="{00000006-3138-4ACB-A241-8802D56F3EAA}"/>
            </c:ext>
          </c:extLst>
        </c:ser>
        <c:ser>
          <c:idx val="8"/>
          <c:order val="7"/>
          <c:tx>
            <c:strRef>
              <c:f>'Bill Impact'!$B$39</c:f>
              <c:strCache>
                <c:ptCount val="1"/>
                <c:pt idx="0">
                  <c:v>9</c:v>
                </c:pt>
              </c:strCache>
            </c:strRef>
          </c:tx>
          <c:spPr>
            <a:ln w="28575" cap="rnd">
              <a:solidFill>
                <a:schemeClr val="accent3">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Impact'!$C$39:$M$39</c:f>
              <c:numCache>
                <c:formatCode>_("$"* #,##0.00_);_("$"* \(#,##0.00\);_("$"* "-"??_);_(@_)</c:formatCode>
                <c:ptCount val="11"/>
                <c:pt idx="0">
                  <c:v>3.20090971936646</c:v>
                </c:pt>
                <c:pt idx="1">
                  <c:v>10.699926199628816</c:v>
                </c:pt>
                <c:pt idx="2">
                  <c:v>19.288867709470907</c:v>
                </c:pt>
                <c:pt idx="3">
                  <c:v>17.916392611262001</c:v>
                </c:pt>
                <c:pt idx="4">
                  <c:v>28.246710547826609</c:v>
                </c:pt>
                <c:pt idx="5">
                  <c:v>26.611644242160033</c:v>
                </c:pt>
                <c:pt idx="6">
                  <c:v>27.481786452061034</c:v>
                </c:pt>
                <c:pt idx="7">
                  <c:v>29.063551543752034</c:v>
                </c:pt>
                <c:pt idx="8">
                  <c:v>34.200973816611445</c:v>
                </c:pt>
                <c:pt idx="9">
                  <c:v>40.973271638071601</c:v>
                </c:pt>
                <c:pt idx="10">
                  <c:v>54.573978757348584</c:v>
                </c:pt>
              </c:numCache>
            </c:numRef>
          </c:val>
          <c:smooth val="0"/>
          <c:extLst>
            <c:ext xmlns:c16="http://schemas.microsoft.com/office/drawing/2014/chart" uri="{C3380CC4-5D6E-409C-BE32-E72D297353CC}">
              <c16:uniqueId val="{00000007-3138-4ACB-A241-8802D56F3EAA}"/>
            </c:ext>
          </c:extLst>
        </c:ser>
        <c:ser>
          <c:idx val="7"/>
          <c:order val="8"/>
          <c:tx>
            <c:strRef>
              <c:f>'Bill Impact'!$B$38</c:f>
              <c:strCache>
                <c:ptCount val="1"/>
                <c:pt idx="0">
                  <c:v>8</c:v>
                </c:pt>
              </c:strCache>
            </c:strRef>
          </c:tx>
          <c:spPr>
            <a:ln w="28575" cap="rnd">
              <a:solidFill>
                <a:schemeClr val="accent2">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Impact'!$C$38:$M$38</c:f>
              <c:numCache>
                <c:formatCode>_("$"* #,##0.00_);_("$"* \(#,##0.00\);_("$"* "-"??_);_(@_)</c:formatCode>
                <c:ptCount val="11"/>
                <c:pt idx="0">
                  <c:v>3.2008925097627645</c:v>
                </c:pt>
                <c:pt idx="1">
                  <c:v>10.667644847349738</c:v>
                </c:pt>
                <c:pt idx="2">
                  <c:v>17.646907864629807</c:v>
                </c:pt>
                <c:pt idx="3">
                  <c:v>17.296588908608072</c:v>
                </c:pt>
                <c:pt idx="4">
                  <c:v>27.535563231522879</c:v>
                </c:pt>
                <c:pt idx="5">
                  <c:v>25.788768646944636</c:v>
                </c:pt>
                <c:pt idx="6">
                  <c:v>24.790623742922765</c:v>
                </c:pt>
                <c:pt idx="7">
                  <c:v>25.660891067788466</c:v>
                </c:pt>
                <c:pt idx="8">
                  <c:v>28.524272221511445</c:v>
                </c:pt>
                <c:pt idx="9">
                  <c:v>33.262977129834042</c:v>
                </c:pt>
                <c:pt idx="10">
                  <c:v>43.127816932428502</c:v>
                </c:pt>
              </c:numCache>
            </c:numRef>
          </c:val>
          <c:smooth val="0"/>
          <c:extLst>
            <c:ext xmlns:c16="http://schemas.microsoft.com/office/drawing/2014/chart" uri="{C3380CC4-5D6E-409C-BE32-E72D297353CC}">
              <c16:uniqueId val="{00000008-3138-4ACB-A241-8802D56F3EAA}"/>
            </c:ext>
          </c:extLst>
        </c:ser>
        <c:ser>
          <c:idx val="0"/>
          <c:order val="9"/>
          <c:tx>
            <c:strRef>
              <c:f>'Bill Impact'!$B$31</c:f>
              <c:strCache>
                <c:ptCount val="1"/>
                <c:pt idx="0">
                  <c:v>1</c:v>
                </c:pt>
              </c:strCache>
            </c:strRef>
          </c:tx>
          <c:spPr>
            <a:ln w="28575" cap="rnd">
              <a:solidFill>
                <a:schemeClr val="accent1"/>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Impact'!$C$31:$M$31</c:f>
              <c:numCache>
                <c:formatCode>_("$"* #,##0.00_);_("$"* \(#,##0.00\);_("$"* "-"??_);_(@_)</c:formatCode>
                <c:ptCount val="11"/>
                <c:pt idx="0">
                  <c:v>-2.1160684167870247</c:v>
                </c:pt>
                <c:pt idx="1">
                  <c:v>2.0756235620203891</c:v>
                </c:pt>
                <c:pt idx="2">
                  <c:v>9.047554648137222</c:v>
                </c:pt>
                <c:pt idx="3">
                  <c:v>7.205831045931288</c:v>
                </c:pt>
                <c:pt idx="4">
                  <c:v>17.27375870356893</c:v>
                </c:pt>
                <c:pt idx="5">
                  <c:v>20.640817330511158</c:v>
                </c:pt>
                <c:pt idx="6">
                  <c:v>23.529320898500242</c:v>
                </c:pt>
                <c:pt idx="7">
                  <c:v>26.437945098124075</c:v>
                </c:pt>
                <c:pt idx="8">
                  <c:v>31.773693314853393</c:v>
                </c:pt>
                <c:pt idx="9">
                  <c:v>33.410484445392306</c:v>
                </c:pt>
                <c:pt idx="10">
                  <c:v>38.354317018620179</c:v>
                </c:pt>
              </c:numCache>
            </c:numRef>
          </c:val>
          <c:smooth val="0"/>
          <c:extLst>
            <c:ext xmlns:c16="http://schemas.microsoft.com/office/drawing/2014/chart" uri="{C3380CC4-5D6E-409C-BE32-E72D297353CC}">
              <c16:uniqueId val="{00000009-3138-4ACB-A241-8802D56F3EAA}"/>
            </c:ext>
          </c:extLst>
        </c:ser>
        <c:ser>
          <c:idx val="10"/>
          <c:order val="10"/>
          <c:tx>
            <c:strRef>
              <c:f>'Bill Impact'!$B$41</c:f>
              <c:strCache>
                <c:ptCount val="1"/>
                <c:pt idx="0">
                  <c:v>11</c:v>
                </c:pt>
              </c:strCache>
            </c:strRef>
          </c:tx>
          <c:spPr>
            <a:ln w="28575" cap="rnd">
              <a:solidFill>
                <a:schemeClr val="accent5">
                  <a:lumMod val="60000"/>
                </a:schemeClr>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Impact'!$C$41:$M$41</c:f>
              <c:numCache>
                <c:formatCode>_("$"* #,##0.00_);_("$"* \(#,##0.00\);_("$"* "-"??_);_(@_)</c:formatCode>
                <c:ptCount val="11"/>
                <c:pt idx="0">
                  <c:v>2.448205997266379</c:v>
                </c:pt>
                <c:pt idx="1">
                  <c:v>9.4044871175180571</c:v>
                </c:pt>
                <c:pt idx="2">
                  <c:v>9.9550235347193201</c:v>
                </c:pt>
                <c:pt idx="3">
                  <c:v>7.1641830859705964</c:v>
                </c:pt>
                <c:pt idx="4">
                  <c:v>12.236429726013325</c:v>
                </c:pt>
                <c:pt idx="5">
                  <c:v>15.085928454368464</c:v>
                </c:pt>
                <c:pt idx="6">
                  <c:v>18.27750924172177</c:v>
                </c:pt>
                <c:pt idx="7">
                  <c:v>20.256548450011667</c:v>
                </c:pt>
                <c:pt idx="8">
                  <c:v>25.078341689789113</c:v>
                </c:pt>
                <c:pt idx="9">
                  <c:v>30.809271513840457</c:v>
                </c:pt>
                <c:pt idx="10">
                  <c:v>34.721639614770794</c:v>
                </c:pt>
              </c:numCache>
            </c:numRef>
          </c:val>
          <c:smooth val="0"/>
          <c:extLst>
            <c:ext xmlns:c16="http://schemas.microsoft.com/office/drawing/2014/chart" uri="{C3380CC4-5D6E-409C-BE32-E72D297353CC}">
              <c16:uniqueId val="{0000000A-3138-4ACB-A241-8802D56F3EAA}"/>
            </c:ext>
          </c:extLst>
        </c:ser>
        <c:ser>
          <c:idx val="2"/>
          <c:order val="11"/>
          <c:tx>
            <c:strRef>
              <c:f>'Bill Impact'!$B$33</c:f>
              <c:strCache>
                <c:ptCount val="1"/>
                <c:pt idx="0">
                  <c:v>3</c:v>
                </c:pt>
              </c:strCache>
            </c:strRef>
          </c:tx>
          <c:spPr>
            <a:ln w="28575" cap="rnd">
              <a:solidFill>
                <a:schemeClr val="accent3"/>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Impact'!$C$33:$M$33</c:f>
              <c:numCache>
                <c:formatCode>_("$"* #,##0.00_);_("$"* \(#,##0.00\);_("$"* "-"??_);_(@_)</c:formatCode>
                <c:ptCount val="11"/>
                <c:pt idx="0">
                  <c:v>-2.212636646175278</c:v>
                </c:pt>
                <c:pt idx="1">
                  <c:v>2.8425268512066197</c:v>
                </c:pt>
                <c:pt idx="2">
                  <c:v>6.9019425234079153</c:v>
                </c:pt>
                <c:pt idx="3">
                  <c:v>3.7112719124454019</c:v>
                </c:pt>
                <c:pt idx="4">
                  <c:v>8.5317445113236676</c:v>
                </c:pt>
                <c:pt idx="5">
                  <c:v>11.428992273377217</c:v>
                </c:pt>
                <c:pt idx="6">
                  <c:v>15.157399433355563</c:v>
                </c:pt>
                <c:pt idx="7">
                  <c:v>17.730327406410606</c:v>
                </c:pt>
                <c:pt idx="8">
                  <c:v>24.155022050453539</c:v>
                </c:pt>
                <c:pt idx="9">
                  <c:v>27.511098830371928</c:v>
                </c:pt>
                <c:pt idx="10">
                  <c:v>32.636479725000271</c:v>
                </c:pt>
              </c:numCache>
            </c:numRef>
          </c:val>
          <c:smooth val="0"/>
          <c:extLst>
            <c:ext xmlns:c16="http://schemas.microsoft.com/office/drawing/2014/chart" uri="{C3380CC4-5D6E-409C-BE32-E72D297353CC}">
              <c16:uniqueId val="{0000000B-3138-4ACB-A241-8802D56F3EAA}"/>
            </c:ext>
          </c:extLst>
        </c:ser>
        <c:ser>
          <c:idx val="3"/>
          <c:order val="12"/>
          <c:tx>
            <c:strRef>
              <c:f>'Bill Impact'!$B$34</c:f>
              <c:strCache>
                <c:ptCount val="1"/>
                <c:pt idx="0">
                  <c:v>4</c:v>
                </c:pt>
              </c:strCache>
            </c:strRef>
          </c:tx>
          <c:spPr>
            <a:ln w="28575" cap="rnd">
              <a:solidFill>
                <a:schemeClr val="accent4"/>
              </a:solidFill>
              <a:round/>
            </a:ln>
            <a:effectLst/>
          </c:spPr>
          <c:marker>
            <c:symbol val="none"/>
          </c:marker>
          <c:cat>
            <c:numRef>
              <c:f>'Bill Impact'!$C$30:$M$30</c:f>
              <c:numCache>
                <c:formatCode>General</c:formatCode>
                <c:ptCount val="11"/>
                <c:pt idx="0">
                  <c:v>2025</c:v>
                </c:pt>
                <c:pt idx="1">
                  <c:v>2026</c:v>
                </c:pt>
                <c:pt idx="2">
                  <c:v>2027</c:v>
                </c:pt>
                <c:pt idx="3">
                  <c:v>2028</c:v>
                </c:pt>
                <c:pt idx="4">
                  <c:v>2029</c:v>
                </c:pt>
                <c:pt idx="5">
                  <c:v>2030</c:v>
                </c:pt>
                <c:pt idx="6">
                  <c:v>2031</c:v>
                </c:pt>
                <c:pt idx="7">
                  <c:v>2032</c:v>
                </c:pt>
                <c:pt idx="8">
                  <c:v>2033</c:v>
                </c:pt>
                <c:pt idx="9">
                  <c:v>2034</c:v>
                </c:pt>
                <c:pt idx="10">
                  <c:v>2035</c:v>
                </c:pt>
              </c:numCache>
            </c:numRef>
          </c:cat>
          <c:val>
            <c:numRef>
              <c:f>'Bill Impact'!$C$34:$M$34</c:f>
              <c:numCache>
                <c:formatCode>_("$"* #,##0.00_);_("$"* \(#,##0.00\);_("$"* "-"??_);_(@_)</c:formatCode>
                <c:ptCount val="11"/>
                <c:pt idx="0">
                  <c:v>-2.633</c:v>
                </c:pt>
                <c:pt idx="1">
                  <c:v>1.141</c:v>
                </c:pt>
                <c:pt idx="2">
                  <c:v>3.1890000000000001</c:v>
                </c:pt>
                <c:pt idx="3">
                  <c:v>1.946</c:v>
                </c:pt>
                <c:pt idx="4">
                  <c:v>6.1909999999999998</c:v>
                </c:pt>
                <c:pt idx="5">
                  <c:v>7.4409999999999998</c:v>
                </c:pt>
                <c:pt idx="6">
                  <c:v>8.8930000000000007</c:v>
                </c:pt>
                <c:pt idx="7">
                  <c:v>11.257999999999999</c:v>
                </c:pt>
                <c:pt idx="8">
                  <c:v>14.243</c:v>
                </c:pt>
                <c:pt idx="9">
                  <c:v>16.888999999999999</c:v>
                </c:pt>
                <c:pt idx="10">
                  <c:v>20.611000000000001</c:v>
                </c:pt>
              </c:numCache>
            </c:numRef>
          </c:val>
          <c:smooth val="0"/>
          <c:extLst>
            <c:ext xmlns:c16="http://schemas.microsoft.com/office/drawing/2014/chart" uri="{C3380CC4-5D6E-409C-BE32-E72D297353CC}">
              <c16:uniqueId val="{0000000C-3138-4ACB-A241-8802D56F3EAA}"/>
            </c:ext>
          </c:extLst>
        </c:ser>
        <c:ser>
          <c:idx val="13"/>
          <c:order val="13"/>
          <c:tx>
            <c:strRef>
              <c:f>'Bill Impact'!$B$44</c:f>
              <c:strCache>
                <c:ptCount val="1"/>
                <c:pt idx="0">
                  <c:v>2% Affordability</c:v>
                </c:pt>
              </c:strCache>
            </c:strRef>
          </c:tx>
          <c:spPr>
            <a:ln w="28575" cap="rnd">
              <a:solidFill>
                <a:schemeClr val="tx1"/>
              </a:solidFill>
              <a:prstDash val="dash"/>
              <a:round/>
            </a:ln>
            <a:effectLst/>
          </c:spPr>
          <c:marker>
            <c:symbol val="none"/>
          </c:marker>
          <c:val>
            <c:numRef>
              <c:f>'Bill Impact'!$C$44:$M$44</c:f>
              <c:numCache>
                <c:formatCode>_("$"* #,##0.00_);_("$"* \(#,##0.00\);_("$"* "-"??_);_(@_)</c:formatCode>
                <c:ptCount val="11"/>
                <c:pt idx="0">
                  <c:v>15.073005679737044</c:v>
                </c:pt>
                <c:pt idx="1">
                  <c:v>17.19766579333178</c:v>
                </c:pt>
                <c:pt idx="2">
                  <c:v>19.364819109198422</c:v>
                </c:pt>
                <c:pt idx="3">
                  <c:v>21.575315491382369</c:v>
                </c:pt>
                <c:pt idx="4">
                  <c:v>23.830021801210027</c:v>
                </c:pt>
                <c:pt idx="5">
                  <c:v>26.129822237234244</c:v>
                </c:pt>
                <c:pt idx="6">
                  <c:v>28.475618681978901</c:v>
                </c:pt>
                <c:pt idx="7">
                  <c:v>30.868331055618484</c:v>
                </c:pt>
                <c:pt idx="8">
                  <c:v>33.308897676730851</c:v>
                </c:pt>
                <c:pt idx="9">
                  <c:v>35.798275630265472</c:v>
                </c:pt>
                <c:pt idx="10">
                  <c:v>38.337441142870802</c:v>
                </c:pt>
              </c:numCache>
            </c:numRef>
          </c:val>
          <c:smooth val="0"/>
          <c:extLst>
            <c:ext xmlns:c16="http://schemas.microsoft.com/office/drawing/2014/chart" uri="{C3380CC4-5D6E-409C-BE32-E72D297353CC}">
              <c16:uniqueId val="{0000000D-3138-4ACB-A241-8802D56F3EAA}"/>
            </c:ext>
          </c:extLst>
        </c:ser>
        <c:dLbls>
          <c:showLegendKey val="0"/>
          <c:showVal val="0"/>
          <c:showCatName val="0"/>
          <c:showSerName val="0"/>
          <c:showPercent val="0"/>
          <c:showBubbleSize val="0"/>
        </c:dLbls>
        <c:smooth val="0"/>
        <c:axId val="1527646399"/>
        <c:axId val="1527647839"/>
      </c:lineChart>
      <c:catAx>
        <c:axId val="152764639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7647839"/>
        <c:crosses val="autoZero"/>
        <c:auto val="1"/>
        <c:lblAlgn val="ctr"/>
        <c:lblOffset val="100"/>
        <c:noMultiLvlLbl val="0"/>
      </c:catAx>
      <c:valAx>
        <c:axId val="1527647839"/>
        <c:scaling>
          <c:orientation val="minMax"/>
        </c:scaling>
        <c:delete val="0"/>
        <c:axPos val="l"/>
        <c:majorGridlines>
          <c:spPr>
            <a:ln w="9525" cap="flat" cmpd="sng" algn="ctr">
              <a:solidFill>
                <a:schemeClr val="tx1">
                  <a:lumMod val="15000"/>
                  <a:lumOff val="85000"/>
                </a:schemeClr>
              </a:solidFill>
              <a:round/>
            </a:ln>
            <a:effectLst/>
          </c:spPr>
        </c:majorGridlines>
        <c:numFmt formatCode="_(&quot;$&quot;* #,##0_);_(&quot;$&quot;* \(#,##0\);_(&quot;$&quot;* &quot;-&quot;_);_(@_)"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2764639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2035 Estimated Customer Assistance Program (CAP) Electricity Burden (Avg of Scenarios)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4988637694514211E-2"/>
          <c:y val="0.10400279258437256"/>
          <c:w val="0.57511986254139413"/>
          <c:h val="0.75842862406197753"/>
        </c:manualLayout>
      </c:layout>
      <c:barChart>
        <c:barDir val="col"/>
        <c:grouping val="clustered"/>
        <c:varyColors val="0"/>
        <c:ser>
          <c:idx val="0"/>
          <c:order val="0"/>
          <c:tx>
            <c:strRef>
              <c:f>'Bill Impact'!$E$72</c:f>
              <c:strCache>
                <c:ptCount val="1"/>
                <c:pt idx="0">
                  <c:v>2035 Estimated CAP Customer Electricity Burden</c:v>
                </c:pt>
              </c:strCache>
            </c:strRef>
          </c:tx>
          <c:spPr>
            <a:solidFill>
              <a:schemeClr val="accent1"/>
            </a:solidFill>
            <a:ln>
              <a:noFill/>
            </a:ln>
            <a:effectLst/>
          </c:spPr>
          <c:invertIfNegative val="0"/>
          <c:val>
            <c:numRef>
              <c:f>'Bill Impact'!$E$73:$E$85</c:f>
              <c:numCache>
                <c:formatCode>0.0%</c:formatCode>
                <c:ptCount val="13"/>
                <c:pt idx="0">
                  <c:v>3.6564022402966877E-2</c:v>
                </c:pt>
                <c:pt idx="1">
                  <c:v>4.4677467550194652E-2</c:v>
                </c:pt>
                <c:pt idx="2">
                  <c:v>3.4949782867808914E-2</c:v>
                </c:pt>
                <c:pt idx="3">
                  <c:v>3.1554930813570588E-2</c:v>
                </c:pt>
                <c:pt idx="4">
                  <c:v>4.5018806890615798E-2</c:v>
                </c:pt>
                <c:pt idx="5">
                  <c:v>4.4966514023790698E-2</c:v>
                </c:pt>
                <c:pt idx="6">
                  <c:v>4.5311596987757941E-2</c:v>
                </c:pt>
                <c:pt idx="7">
                  <c:v>3.7911659960009732E-2</c:v>
                </c:pt>
                <c:pt idx="8">
                  <c:v>4.1143099750053889E-2</c:v>
                </c:pt>
                <c:pt idx="9">
                  <c:v>4.1407868879570854E-2</c:v>
                </c:pt>
                <c:pt idx="10">
                  <c:v>3.5538457808760637E-2</c:v>
                </c:pt>
                <c:pt idx="11">
                  <c:v>4.6871029456943172E-2</c:v>
                </c:pt>
                <c:pt idx="12">
                  <c:v>4.8528621388618159E-2</c:v>
                </c:pt>
              </c:numCache>
            </c:numRef>
          </c:val>
          <c:extLst>
            <c:ext xmlns:c16="http://schemas.microsoft.com/office/drawing/2014/chart" uri="{C3380CC4-5D6E-409C-BE32-E72D297353CC}">
              <c16:uniqueId val="{00000000-6980-495B-A5E9-F414A429A11E}"/>
            </c:ext>
          </c:extLst>
        </c:ser>
        <c:dLbls>
          <c:showLegendKey val="0"/>
          <c:showVal val="0"/>
          <c:showCatName val="0"/>
          <c:showSerName val="0"/>
          <c:showPercent val="0"/>
          <c:showBubbleSize val="0"/>
        </c:dLbls>
        <c:gapWidth val="150"/>
        <c:axId val="1086561263"/>
        <c:axId val="1086554543"/>
      </c:barChart>
      <c:lineChart>
        <c:grouping val="standard"/>
        <c:varyColors val="0"/>
        <c:ser>
          <c:idx val="1"/>
          <c:order val="1"/>
          <c:tx>
            <c:strRef>
              <c:f>'Bill Impact'!$C$72</c:f>
              <c:strCache>
                <c:ptCount val="1"/>
                <c:pt idx="0">
                  <c:v>2023 Estimated CAP Customer Electricity Burden</c:v>
                </c:pt>
              </c:strCache>
            </c:strRef>
          </c:tx>
          <c:spPr>
            <a:ln w="28575" cap="rnd">
              <a:solidFill>
                <a:schemeClr val="accent2"/>
              </a:solidFill>
              <a:prstDash val="dash"/>
              <a:round/>
            </a:ln>
            <a:effectLst/>
          </c:spPr>
          <c:marker>
            <c:symbol val="none"/>
          </c:marker>
          <c:val>
            <c:numRef>
              <c:f>'Bill Impact'!$C$73:$C$85</c:f>
              <c:numCache>
                <c:formatCode>0.00%</c:formatCode>
                <c:ptCount val="13"/>
                <c:pt idx="0">
                  <c:v>3.7999999999999999E-2</c:v>
                </c:pt>
                <c:pt idx="1">
                  <c:v>3.7999999999999999E-2</c:v>
                </c:pt>
                <c:pt idx="2">
                  <c:v>3.7999999999999999E-2</c:v>
                </c:pt>
                <c:pt idx="3">
                  <c:v>3.7999999999999999E-2</c:v>
                </c:pt>
                <c:pt idx="4">
                  <c:v>3.7999999999999999E-2</c:v>
                </c:pt>
                <c:pt idx="5">
                  <c:v>3.7999999999999999E-2</c:v>
                </c:pt>
                <c:pt idx="6">
                  <c:v>3.7999999999999999E-2</c:v>
                </c:pt>
                <c:pt idx="7">
                  <c:v>3.7999999999999999E-2</c:v>
                </c:pt>
                <c:pt idx="8">
                  <c:v>3.7999999999999999E-2</c:v>
                </c:pt>
                <c:pt idx="9">
                  <c:v>3.7999999999999999E-2</c:v>
                </c:pt>
                <c:pt idx="10">
                  <c:v>3.7999999999999999E-2</c:v>
                </c:pt>
                <c:pt idx="11">
                  <c:v>3.7999999999999999E-2</c:v>
                </c:pt>
                <c:pt idx="12">
                  <c:v>3.7999999999999999E-2</c:v>
                </c:pt>
              </c:numCache>
            </c:numRef>
          </c:val>
          <c:smooth val="0"/>
          <c:extLst>
            <c:ext xmlns:c16="http://schemas.microsoft.com/office/drawing/2014/chart" uri="{C3380CC4-5D6E-409C-BE32-E72D297353CC}">
              <c16:uniqueId val="{00000001-6980-495B-A5E9-F414A429A11E}"/>
            </c:ext>
          </c:extLst>
        </c:ser>
        <c:ser>
          <c:idx val="2"/>
          <c:order val="2"/>
          <c:tx>
            <c:strRef>
              <c:f>'Bill Impact'!$D$72</c:f>
              <c:strCache>
                <c:ptCount val="1"/>
                <c:pt idx="0">
                  <c:v>2023 State of Texas Average Low Income Customer Electricity Burden</c:v>
                </c:pt>
              </c:strCache>
            </c:strRef>
          </c:tx>
          <c:spPr>
            <a:ln w="28575" cap="rnd">
              <a:solidFill>
                <a:schemeClr val="tx1"/>
              </a:solidFill>
              <a:prstDash val="dash"/>
              <a:round/>
            </a:ln>
            <a:effectLst/>
          </c:spPr>
          <c:marker>
            <c:symbol val="none"/>
          </c:marker>
          <c:val>
            <c:numRef>
              <c:f>'Bill Impact'!$D$73:$D$85</c:f>
              <c:numCache>
                <c:formatCode>0.00%</c:formatCode>
                <c:ptCount val="13"/>
                <c:pt idx="0">
                  <c:v>0.05</c:v>
                </c:pt>
                <c:pt idx="1">
                  <c:v>0.05</c:v>
                </c:pt>
                <c:pt idx="2">
                  <c:v>0.05</c:v>
                </c:pt>
                <c:pt idx="3">
                  <c:v>0.05</c:v>
                </c:pt>
                <c:pt idx="4">
                  <c:v>0.05</c:v>
                </c:pt>
                <c:pt idx="5">
                  <c:v>0.05</c:v>
                </c:pt>
                <c:pt idx="6">
                  <c:v>0.05</c:v>
                </c:pt>
                <c:pt idx="7">
                  <c:v>0.05</c:v>
                </c:pt>
                <c:pt idx="8">
                  <c:v>0.05</c:v>
                </c:pt>
                <c:pt idx="9">
                  <c:v>0.05</c:v>
                </c:pt>
                <c:pt idx="10">
                  <c:v>0.05</c:v>
                </c:pt>
                <c:pt idx="11">
                  <c:v>0.05</c:v>
                </c:pt>
                <c:pt idx="12">
                  <c:v>0.05</c:v>
                </c:pt>
              </c:numCache>
            </c:numRef>
          </c:val>
          <c:smooth val="0"/>
          <c:extLst>
            <c:ext xmlns:c16="http://schemas.microsoft.com/office/drawing/2014/chart" uri="{C3380CC4-5D6E-409C-BE32-E72D297353CC}">
              <c16:uniqueId val="{00000002-6980-495B-A5E9-F414A429A11E}"/>
            </c:ext>
          </c:extLst>
        </c:ser>
        <c:dLbls>
          <c:showLegendKey val="0"/>
          <c:showVal val="0"/>
          <c:showCatName val="0"/>
          <c:showSerName val="0"/>
          <c:showPercent val="0"/>
          <c:showBubbleSize val="0"/>
        </c:dLbls>
        <c:marker val="1"/>
        <c:smooth val="0"/>
        <c:axId val="1086561263"/>
        <c:axId val="1086554543"/>
      </c:lineChart>
      <c:catAx>
        <c:axId val="108656126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54543"/>
        <c:crosses val="autoZero"/>
        <c:auto val="1"/>
        <c:lblAlgn val="ctr"/>
        <c:lblOffset val="100"/>
        <c:noMultiLvlLbl val="0"/>
      </c:catAx>
      <c:valAx>
        <c:axId val="10865545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Electricity Burden</a:t>
                </a:r>
              </a:p>
            </c:rich>
          </c:tx>
          <c:layout>
            <c:manualLayout>
              <c:xMode val="edge"/>
              <c:yMode val="edge"/>
              <c:x val="2.2897012715755793E-2"/>
              <c:y val="0.3955953327616226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61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2035 Average</a:t>
            </a:r>
            <a:r>
              <a:rPr lang="en-US" baseline="0"/>
              <a:t> Monthly Residential Bill Increase ($/Month) </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strRef>
              <c:f>'Bill Impact'!$C$11</c:f>
              <c:strCache>
                <c:ptCount val="1"/>
                <c:pt idx="0">
                  <c:v>Normal Conditions</c:v>
                </c:pt>
              </c:strCache>
            </c:strRef>
          </c:tx>
          <c:spPr>
            <a:solidFill>
              <a:schemeClr val="accent2"/>
            </a:solidFill>
            <a:ln>
              <a:noFill/>
            </a:ln>
            <a:effectLst/>
          </c:spPr>
          <c:invertIfNegative val="0"/>
          <c:cat>
            <c:numRef>
              <c:f>'Bill Impact'!$B$12:$B$24</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'Bill Impact'!$C$12:$C$24</c:f>
              <c:numCache>
                <c:formatCode>_("$"* #,##0.00_);_("$"* \(#,##0.00\);_("$"* "-"??_);_(@_)</c:formatCode>
                <c:ptCount val="13"/>
                <c:pt idx="0">
                  <c:v>28.746462187469348</c:v>
                </c:pt>
                <c:pt idx="1">
                  <c:v>53.288248241876317</c:v>
                </c:pt>
                <c:pt idx="2">
                  <c:v>28.726477516212007</c:v>
                </c:pt>
                <c:pt idx="3">
                  <c:v>18.506950704777594</c:v>
                </c:pt>
                <c:pt idx="4">
                  <c:v>54.506495525860991</c:v>
                </c:pt>
                <c:pt idx="5">
                  <c:v>52.933337525323289</c:v>
                </c:pt>
                <c:pt idx="6">
                  <c:v>54.414214211435159</c:v>
                </c:pt>
                <c:pt idx="7">
                  <c:v>35.97437371842264</c:v>
                </c:pt>
                <c:pt idx="8">
                  <c:v>43.529165989536622</c:v>
                </c:pt>
                <c:pt idx="9">
                  <c:v>43.74953025419579</c:v>
                </c:pt>
                <c:pt idx="10">
                  <c:v>29.194043981096911</c:v>
                </c:pt>
                <c:pt idx="11">
                  <c:v>60.474678470275776</c:v>
                </c:pt>
                <c:pt idx="12">
                  <c:v>65.123286874690677</c:v>
                </c:pt>
              </c:numCache>
            </c:numRef>
          </c:val>
          <c:extLst>
            <c:ext xmlns:c16="http://schemas.microsoft.com/office/drawing/2014/chart" uri="{C3380CC4-5D6E-409C-BE32-E72D297353CC}">
              <c16:uniqueId val="{00000000-0A35-4190-833E-E2770A733083}"/>
            </c:ext>
          </c:extLst>
        </c:ser>
        <c:ser>
          <c:idx val="0"/>
          <c:order val="2"/>
          <c:tx>
            <c:strRef>
              <c:f>'Bill Impact'!$Z$11</c:f>
              <c:strCache>
                <c:ptCount val="1"/>
                <c:pt idx="0">
                  <c:v>Extreme Weather Scenario</c:v>
                </c:pt>
              </c:strCache>
            </c:strRef>
          </c:tx>
          <c:spPr>
            <a:solidFill>
              <a:schemeClr val="accent5"/>
            </a:solidFill>
            <a:ln>
              <a:noFill/>
            </a:ln>
            <a:effectLst/>
          </c:spPr>
          <c:invertIfNegative val="0"/>
          <c:cat>
            <c:numRef>
              <c:f>'Bill Impact'!$B$12:$B$24</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'Bill Impact'!$Z$12:$Z$24</c:f>
              <c:numCache>
                <c:formatCode>_("$"* #,##0.00_);_("$"* \(#,##0.00\);_("$"* "-"??_);_(@_)</c:formatCode>
                <c:ptCount val="13"/>
                <c:pt idx="0">
                  <c:v>19.609214530615624</c:v>
                </c:pt>
                <c:pt idx="1">
                  <c:v>24.05147676727384</c:v>
                </c:pt>
                <c:pt idx="2">
                  <c:v>8.9940121190286106</c:v>
                </c:pt>
                <c:pt idx="3">
                  <c:v>4.0225364730853457</c:v>
                </c:pt>
                <c:pt idx="4">
                  <c:v>24.34981887070348</c:v>
                </c:pt>
                <c:pt idx="5">
                  <c:v>24.77332360737568</c:v>
                </c:pt>
                <c:pt idx="6">
                  <c:v>25.087051583567806</c:v>
                </c:pt>
                <c:pt idx="7">
                  <c:v>16.279813014495318</c:v>
                </c:pt>
                <c:pt idx="8">
                  <c:v>22.542722547387385</c:v>
                </c:pt>
                <c:pt idx="9">
                  <c:v>17.831199483510645</c:v>
                </c:pt>
                <c:pt idx="10">
                  <c:v>10.134531403627214</c:v>
                </c:pt>
                <c:pt idx="11">
                  <c:v>27.136373250022345</c:v>
                </c:pt>
                <c:pt idx="12">
                  <c:v>26.409477193120765</c:v>
                </c:pt>
              </c:numCache>
            </c:numRef>
          </c:val>
          <c:extLst>
            <c:ext xmlns:c16="http://schemas.microsoft.com/office/drawing/2014/chart" uri="{C3380CC4-5D6E-409C-BE32-E72D297353CC}">
              <c16:uniqueId val="{00000001-0A35-4190-833E-E2770A733083}"/>
            </c:ext>
          </c:extLst>
        </c:ser>
        <c:ser>
          <c:idx val="3"/>
          <c:order val="3"/>
          <c:tx>
            <c:strRef>
              <c:f>'Bill Impact'!$AA$11</c:f>
              <c:strCache>
                <c:ptCount val="1"/>
                <c:pt idx="0">
                  <c:v>High Congestion Scenario</c:v>
                </c:pt>
              </c:strCache>
            </c:strRef>
          </c:tx>
          <c:spPr>
            <a:solidFill>
              <a:schemeClr val="accent4"/>
            </a:solidFill>
            <a:ln>
              <a:noFill/>
            </a:ln>
            <a:effectLst/>
          </c:spPr>
          <c:invertIfNegative val="0"/>
          <c:cat>
            <c:numRef>
              <c:f>'Bill Impact'!$B$12:$B$24</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'Bill Impact'!$AA$12:$AA$24</c:f>
              <c:numCache>
                <c:formatCode>_("$"* #,##0.00_);_("$"* \(#,##0.00\);_("$"* "-"??_);_(@_)</c:formatCode>
                <c:ptCount val="13"/>
                <c:pt idx="0">
                  <c:v>9.3961777898544341</c:v>
                </c:pt>
                <c:pt idx="1">
                  <c:v>18.159932677447102</c:v>
                </c:pt>
                <c:pt idx="2">
                  <c:v>0.68115948425745998</c:v>
                </c:pt>
                <c:pt idx="3">
                  <c:v>0.11337292509465158</c:v>
                </c:pt>
                <c:pt idx="4">
                  <c:v>18.06718851016138</c:v>
                </c:pt>
                <c:pt idx="5">
                  <c:v>24.132398358307675</c:v>
                </c:pt>
                <c:pt idx="6">
                  <c:v>22.786643578354209</c:v>
                </c:pt>
                <c:pt idx="7">
                  <c:v>4.6590445273622265</c:v>
                </c:pt>
                <c:pt idx="8">
                  <c:v>12.197422845366617</c:v>
                </c:pt>
                <c:pt idx="9">
                  <c:v>20.884098818132784</c:v>
                </c:pt>
                <c:pt idx="10">
                  <c:v>5.5220805423979655</c:v>
                </c:pt>
                <c:pt idx="11">
                  <c:v>18.95407875602082</c:v>
                </c:pt>
                <c:pt idx="12">
                  <c:v>25.121190126816217</c:v>
                </c:pt>
              </c:numCache>
            </c:numRef>
          </c:val>
          <c:extLst>
            <c:ext xmlns:c16="http://schemas.microsoft.com/office/drawing/2014/chart" uri="{C3380CC4-5D6E-409C-BE32-E72D297353CC}">
              <c16:uniqueId val="{00000002-0A35-4190-833E-E2770A733083}"/>
            </c:ext>
          </c:extLst>
        </c:ser>
        <c:ser>
          <c:idx val="4"/>
          <c:order val="4"/>
          <c:tx>
            <c:strRef>
              <c:f>'Bill Impact'!$AB$11</c:f>
              <c:strCache>
                <c:ptCount val="1"/>
                <c:pt idx="0">
                  <c:v>Market Rules Change Scenario</c:v>
                </c:pt>
              </c:strCache>
            </c:strRef>
          </c:tx>
          <c:spPr>
            <a:solidFill>
              <a:schemeClr val="accent6"/>
            </a:solidFill>
            <a:ln>
              <a:noFill/>
            </a:ln>
            <a:effectLst/>
          </c:spPr>
          <c:invertIfNegative val="0"/>
          <c:cat>
            <c:numRef>
              <c:f>'Bill Impact'!$B$12:$B$24</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'Bill Impact'!$AB$12:$AB$24</c:f>
              <c:numCache>
                <c:formatCode>_("$"* #,##0.00_);_("$"* \(#,##0.00\);_("$"* "-"??_);_(@_)</c:formatCode>
                <c:ptCount val="13"/>
                <c:pt idx="0">
                  <c:v>9.4260270041333598</c:v>
                </c:pt>
                <c:pt idx="1">
                  <c:v>13.008194737425342</c:v>
                </c:pt>
                <c:pt idx="2">
                  <c:v>5.9648372318670013</c:v>
                </c:pt>
                <c:pt idx="3">
                  <c:v>4.2822530902679148</c:v>
                </c:pt>
                <c:pt idx="4">
                  <c:v>12.765873332070178</c:v>
                </c:pt>
                <c:pt idx="5">
                  <c:v>11.828879384984496</c:v>
                </c:pt>
                <c:pt idx="6">
                  <c:v>11.82670663270563</c:v>
                </c:pt>
                <c:pt idx="7">
                  <c:v>7.674915314165915</c:v>
                </c:pt>
                <c:pt idx="8">
                  <c:v>9.4391056784938741</c:v>
                </c:pt>
                <c:pt idx="9">
                  <c:v>8.3338765190292676</c:v>
                </c:pt>
                <c:pt idx="10">
                  <c:v>6.4537705886703023</c:v>
                </c:pt>
                <c:pt idx="11">
                  <c:v>11.462908138391199</c:v>
                </c:pt>
                <c:pt idx="12">
                  <c:v>10.913846712553863</c:v>
                </c:pt>
              </c:numCache>
            </c:numRef>
          </c:val>
          <c:extLst>
            <c:ext xmlns:c16="http://schemas.microsoft.com/office/drawing/2014/chart" uri="{C3380CC4-5D6E-409C-BE32-E72D297353CC}">
              <c16:uniqueId val="{00000003-0A35-4190-833E-E2770A733083}"/>
            </c:ext>
          </c:extLst>
        </c:ser>
        <c:dLbls>
          <c:showLegendKey val="0"/>
          <c:showVal val="0"/>
          <c:showCatName val="0"/>
          <c:showSerName val="0"/>
          <c:showPercent val="0"/>
          <c:showBubbleSize val="0"/>
        </c:dLbls>
        <c:gapWidth val="150"/>
        <c:overlap val="100"/>
        <c:axId val="1086561263"/>
        <c:axId val="1086554543"/>
      </c:barChart>
      <c:lineChart>
        <c:grouping val="standard"/>
        <c:varyColors val="0"/>
        <c:ser>
          <c:idx val="2"/>
          <c:order val="1"/>
          <c:tx>
            <c:strRef>
              <c:f>'Bill Impact'!$G$11</c:f>
              <c:strCache>
                <c:ptCount val="1"/>
                <c:pt idx="0">
                  <c:v>2035 2% Affordability Target</c:v>
                </c:pt>
              </c:strCache>
            </c:strRef>
          </c:tx>
          <c:spPr>
            <a:ln w="28575" cap="rnd">
              <a:solidFill>
                <a:schemeClr val="tx1"/>
              </a:solidFill>
              <a:prstDash val="dash"/>
              <a:round/>
            </a:ln>
            <a:effectLst/>
          </c:spPr>
          <c:marker>
            <c:symbol val="none"/>
          </c:marker>
          <c:cat>
            <c:numRef>
              <c:f>'Bill Impact'!$B$12:$B$24</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'Bill Impact'!$G$12:$G$24</c:f>
              <c:numCache>
                <c:formatCode>0.00</c:formatCode>
                <c:ptCount val="13"/>
                <c:pt idx="0">
                  <c:v>38.337441142870802</c:v>
                </c:pt>
                <c:pt idx="1">
                  <c:v>38.337441142870802</c:v>
                </c:pt>
                <c:pt idx="2">
                  <c:v>38.337441142870802</c:v>
                </c:pt>
                <c:pt idx="3">
                  <c:v>38.337441142870802</c:v>
                </c:pt>
                <c:pt idx="4">
                  <c:v>38.337441142870802</c:v>
                </c:pt>
                <c:pt idx="5">
                  <c:v>38.337441142870802</c:v>
                </c:pt>
                <c:pt idx="6">
                  <c:v>38.337441142870802</c:v>
                </c:pt>
                <c:pt idx="7">
                  <c:v>38.337441142870802</c:v>
                </c:pt>
                <c:pt idx="8">
                  <c:v>38.337441142870802</c:v>
                </c:pt>
                <c:pt idx="9">
                  <c:v>38.337441142870802</c:v>
                </c:pt>
                <c:pt idx="10">
                  <c:v>38.337441142870802</c:v>
                </c:pt>
                <c:pt idx="11">
                  <c:v>38.337441142870802</c:v>
                </c:pt>
                <c:pt idx="12">
                  <c:v>38.337441142870802</c:v>
                </c:pt>
              </c:numCache>
            </c:numRef>
          </c:val>
          <c:smooth val="0"/>
          <c:extLst>
            <c:ext xmlns:c16="http://schemas.microsoft.com/office/drawing/2014/chart" uri="{C3380CC4-5D6E-409C-BE32-E72D297353CC}">
              <c16:uniqueId val="{00000004-0A35-4190-833E-E2770A733083}"/>
            </c:ext>
          </c:extLst>
        </c:ser>
        <c:dLbls>
          <c:showLegendKey val="0"/>
          <c:showVal val="0"/>
          <c:showCatName val="0"/>
          <c:showSerName val="0"/>
          <c:showPercent val="0"/>
          <c:showBubbleSize val="0"/>
        </c:dLbls>
        <c:marker val="1"/>
        <c:smooth val="0"/>
        <c:axId val="1086561263"/>
        <c:axId val="1086554543"/>
      </c:lineChart>
      <c:catAx>
        <c:axId val="108656126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54543"/>
        <c:crosses val="autoZero"/>
        <c:auto val="1"/>
        <c:lblAlgn val="ctr"/>
        <c:lblOffset val="100"/>
        <c:noMultiLvlLbl val="0"/>
      </c:catAx>
      <c:valAx>
        <c:axId val="108655454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$/month</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quot;$&quot;* #,##0.00_);_(&quot;$&quot;* \(#,##0.00\);_(&quot;$&quot;* &quot;-&quot;??_);_(@_)"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86561263"/>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r>
              <a:rPr lang="en-US"/>
              <a:t>Stress Test Results - 2035 Total Liquidity Risk ($MM)</a:t>
            </a:r>
          </a:p>
        </c:rich>
      </c:tx>
      <c:overlay val="0"/>
      <c:spPr>
        <a:noFill/>
        <a:ln>
          <a:noFill/>
        </a:ln>
        <a:effectLst/>
      </c:spPr>
      <c:txPr>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0"/>
          <c:spPr>
            <a:solidFill>
              <a:schemeClr val="accent2"/>
            </a:solidFill>
            <a:ln>
              <a:noFill/>
            </a:ln>
            <a:effectLst/>
          </c:spPr>
          <c:invertIfNegative val="0"/>
          <c:val>
            <c:numRef>
              <c:f>'Liquidity Risk'!$C$6:$C$18</c:f>
              <c:numCache>
                <c:formatCode>_("$"* #,##0_);_("$"* \(#,##0\);_("$"* "-"??_);_(@_)</c:formatCode>
                <c:ptCount val="13"/>
                <c:pt idx="0">
                  <c:v>1291</c:v>
                </c:pt>
                <c:pt idx="1">
                  <c:v>1685</c:v>
                </c:pt>
                <c:pt idx="2">
                  <c:v>424</c:v>
                </c:pt>
                <c:pt idx="3">
                  <c:v>365</c:v>
                </c:pt>
                <c:pt idx="4">
                  <c:v>1657</c:v>
                </c:pt>
                <c:pt idx="5">
                  <c:v>1643</c:v>
                </c:pt>
                <c:pt idx="6">
                  <c:v>1445</c:v>
                </c:pt>
                <c:pt idx="7">
                  <c:v>653</c:v>
                </c:pt>
                <c:pt idx="8">
                  <c:v>961</c:v>
                </c:pt>
                <c:pt idx="9">
                  <c:v>549</c:v>
                </c:pt>
                <c:pt idx="10">
                  <c:v>359</c:v>
                </c:pt>
                <c:pt idx="11">
                  <c:v>1111</c:v>
                </c:pt>
                <c:pt idx="12">
                  <c:v>1313</c:v>
                </c:pt>
              </c:numCache>
            </c:numRef>
          </c:val>
          <c:extLst>
            <c:ext xmlns:c16="http://schemas.microsoft.com/office/drawing/2014/chart" uri="{C3380CC4-5D6E-409C-BE32-E72D297353CC}">
              <c16:uniqueId val="{00000000-4910-4009-BDB9-56B88279D337}"/>
            </c:ext>
          </c:extLst>
        </c:ser>
        <c:dLbls>
          <c:showLegendKey val="0"/>
          <c:showVal val="0"/>
          <c:showCatName val="0"/>
          <c:showSerName val="0"/>
          <c:showPercent val="0"/>
          <c:showBubbleSize val="0"/>
        </c:dLbls>
        <c:gapWidth val="219"/>
        <c:overlap val="-27"/>
        <c:axId val="267880968"/>
        <c:axId val="267883016"/>
      </c:barChart>
      <c:catAx>
        <c:axId val="267880968"/>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 #</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267883016"/>
        <c:crosses val="autoZero"/>
        <c:auto val="1"/>
        <c:lblAlgn val="ctr"/>
        <c:lblOffset val="100"/>
        <c:noMultiLvlLbl val="0"/>
      </c:catAx>
      <c:valAx>
        <c:axId val="26788301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$MM</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quot;$&quot;* #,##0_);_(&quot;$&quot;* \(#,##0\);_(&quot;$&quot;* &quot;-&quot;??_);_(@_)" sourceLinked="1"/>
        <c:majorTickMark val="none"/>
        <c:minorTickMark val="none"/>
        <c:tickLblPos val="nextTo"/>
        <c:spPr>
          <a:noFill/>
          <a:ln>
            <a:noFill/>
          </a:ln>
          <a:effectLst/>
        </c:spPr>
        <c:txPr>
          <a:bodyPr rot="-6000000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n-US"/>
          </a:p>
        </c:txPr>
        <c:crossAx val="2678809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CO</a:t>
            </a:r>
            <a:r>
              <a:rPr lang="en-US" baseline="-25000"/>
              <a:t>2</a:t>
            </a:r>
            <a:r>
              <a:rPr lang="en-US"/>
              <a:t> Emissions </a:t>
            </a:r>
            <a:r>
              <a:rPr lang="en-US" baseline="0"/>
              <a:t> (Million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Emissions!$C$53</c:f>
              <c:strCache>
                <c:ptCount val="1"/>
                <c:pt idx="0">
                  <c:v>CO2 
(Million Metric Tons)</c:v>
                </c:pt>
              </c:strCache>
            </c:strRef>
          </c:tx>
          <c:spPr>
            <a:solidFill>
              <a:schemeClr val="accent1"/>
            </a:solidFill>
            <a:ln>
              <a:noFill/>
            </a:ln>
            <a:effectLst/>
          </c:spPr>
          <c:invertIfNegative val="0"/>
          <c:dPt>
            <c:idx val="2"/>
            <c:invertIfNegative val="0"/>
            <c:bubble3D val="0"/>
            <c:spPr>
              <a:solidFill>
                <a:schemeClr val="accent1"/>
              </a:solidFill>
              <a:ln>
                <a:noFill/>
              </a:ln>
              <a:effectLst/>
            </c:spPr>
            <c:extLst>
              <c:ext xmlns:c16="http://schemas.microsoft.com/office/drawing/2014/chart" uri="{C3380CC4-5D6E-409C-BE32-E72D297353CC}">
                <c16:uniqueId val="{00000001-9D5B-42B7-A38C-81EBEFDA4C5E}"/>
              </c:ext>
            </c:extLst>
          </c:dPt>
          <c:dPt>
            <c:idx val="4"/>
            <c:invertIfNegative val="0"/>
            <c:bubble3D val="0"/>
            <c:spPr>
              <a:solidFill>
                <a:schemeClr val="accent1"/>
              </a:solidFill>
              <a:ln>
                <a:noFill/>
              </a:ln>
              <a:effectLst/>
            </c:spPr>
            <c:extLst>
              <c:ext xmlns:c16="http://schemas.microsoft.com/office/drawing/2014/chart" uri="{C3380CC4-5D6E-409C-BE32-E72D297353CC}">
                <c16:uniqueId val="{00000003-9D5B-42B7-A38C-81EBEFDA4C5E}"/>
              </c:ext>
            </c:extLst>
          </c:dPt>
          <c:dPt>
            <c:idx val="5"/>
            <c:invertIfNegative val="0"/>
            <c:bubble3D val="0"/>
            <c:spPr>
              <a:solidFill>
                <a:schemeClr val="accent1"/>
              </a:solidFill>
              <a:ln>
                <a:noFill/>
              </a:ln>
              <a:effectLst/>
            </c:spPr>
            <c:extLst>
              <c:ext xmlns:c16="http://schemas.microsoft.com/office/drawing/2014/chart" uri="{C3380CC4-5D6E-409C-BE32-E72D297353CC}">
                <c16:uniqueId val="{00000005-9D5B-42B7-A38C-81EBEFDA4C5E}"/>
              </c:ext>
            </c:extLst>
          </c:dPt>
          <c:dPt>
            <c:idx val="10"/>
            <c:invertIfNegative val="0"/>
            <c:bubble3D val="0"/>
            <c:spPr>
              <a:solidFill>
                <a:schemeClr val="accent1"/>
              </a:solidFill>
              <a:ln>
                <a:noFill/>
              </a:ln>
              <a:effectLst/>
            </c:spPr>
            <c:extLst>
              <c:ext xmlns:c16="http://schemas.microsoft.com/office/drawing/2014/chart" uri="{C3380CC4-5D6E-409C-BE32-E72D297353CC}">
                <c16:uniqueId val="{00000007-9D5B-42B7-A38C-81EBEFDA4C5E}"/>
              </c:ext>
            </c:extLst>
          </c:dPt>
          <c:cat>
            <c:numRef>
              <c:f>Emissions!$B$54:$B$66</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Emissions!$C$54:$C$66</c:f>
              <c:numCache>
                <c:formatCode>_(* #,##0.0_);_(* \(#,##0.0\);_(* "-"??_);_(@_)</c:formatCode>
                <c:ptCount val="13"/>
                <c:pt idx="0">
                  <c:v>14.298209652544678</c:v>
                </c:pt>
                <c:pt idx="1">
                  <c:v>5.7636197042547392</c:v>
                </c:pt>
                <c:pt idx="2">
                  <c:v>26.57198176539962</c:v>
                </c:pt>
                <c:pt idx="3">
                  <c:v>40.4</c:v>
                </c:pt>
                <c:pt idx="4">
                  <c:v>5.7867894402612725</c:v>
                </c:pt>
                <c:pt idx="5">
                  <c:v>5.6627614986845689</c:v>
                </c:pt>
                <c:pt idx="6">
                  <c:v>5.6227084278327135</c:v>
                </c:pt>
                <c:pt idx="7">
                  <c:v>8.9586632495690832</c:v>
                </c:pt>
                <c:pt idx="8">
                  <c:v>8.2212451238319879</c:v>
                </c:pt>
                <c:pt idx="9">
                  <c:v>6.2855697178626508</c:v>
                </c:pt>
                <c:pt idx="10">
                  <c:v>24.538487707520638</c:v>
                </c:pt>
                <c:pt idx="11">
                  <c:v>4.2615939399437543</c:v>
                </c:pt>
                <c:pt idx="12">
                  <c:v>4.3905211829810398</c:v>
                </c:pt>
              </c:numCache>
            </c:numRef>
          </c:val>
          <c:extLst>
            <c:ext xmlns:c16="http://schemas.microsoft.com/office/drawing/2014/chart" uri="{C3380CC4-5D6E-409C-BE32-E72D297353CC}">
              <c16:uniqueId val="{00000008-9D5B-42B7-A38C-81EBEFDA4C5E}"/>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Millions Metric Tons CO2</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0_);_(* \(#,##0.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Modeled AE Stack CO</a:t>
            </a:r>
            <a:r>
              <a:rPr lang="en-US" baseline="-25000"/>
              <a:t>2</a:t>
            </a:r>
            <a:r>
              <a:rPr lang="en-US"/>
              <a:t> Emissions by Year vs. Historical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Emissions!$B$6</c:f>
              <c:strCache>
                <c:ptCount val="1"/>
                <c:pt idx="0">
                  <c:v>Historical</c:v>
                </c:pt>
              </c:strCache>
            </c:strRef>
          </c:tx>
          <c:spPr>
            <a:ln w="28575" cap="rnd">
              <a:solidFill>
                <a:schemeClr val="tx1"/>
              </a:solidFill>
              <a:prstDash val="sysDot"/>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Emissions!$C$6:$AG$6</c:f>
              <c:numCache>
                <c:formatCode>_(* #,##0_);_(* \(#,##0\);_(* "-"??_);_(@_)</c:formatCode>
                <c:ptCount val="31"/>
                <c:pt idx="0">
                  <c:v>5538227.0540343374</c:v>
                </c:pt>
                <c:pt idx="1">
                  <c:v>5424337.4368431848</c:v>
                </c:pt>
                <c:pt idx="2">
                  <c:v>6064444.2869218951</c:v>
                </c:pt>
                <c:pt idx="3">
                  <c:v>5854338.0868445672</c:v>
                </c:pt>
                <c:pt idx="4">
                  <c:v>5468898.044364851</c:v>
                </c:pt>
                <c:pt idx="5">
                  <c:v>5083094.3890962563</c:v>
                </c:pt>
                <c:pt idx="6">
                  <c:v>5815870.8990202267</c:v>
                </c:pt>
                <c:pt idx="7">
                  <c:v>4619034.8807221493</c:v>
                </c:pt>
                <c:pt idx="8">
                  <c:v>4859501.7675347999</c:v>
                </c:pt>
                <c:pt idx="9">
                  <c:v>4288942.8142535202</c:v>
                </c:pt>
                <c:pt idx="10">
                  <c:v>4432697.9632721627</c:v>
                </c:pt>
                <c:pt idx="11">
                  <c:v>4710300.8171966393</c:v>
                </c:pt>
                <c:pt idx="12">
                  <c:v>5151368.7766072359</c:v>
                </c:pt>
                <c:pt idx="13">
                  <c:v>5353632.8</c:v>
                </c:pt>
                <c:pt idx="14">
                  <c:v>4418950.1100551728</c:v>
                </c:pt>
                <c:pt idx="15">
                  <c:v>4476372.4399814997</c:v>
                </c:pt>
                <c:pt idx="16">
                  <c:v>4438116.7082320005</c:v>
                </c:pt>
                <c:pt idx="17">
                  <c:v>3541928.1749746399</c:v>
                </c:pt>
                <c:pt idx="18">
                  <c:v>2709373.7094859798</c:v>
                </c:pt>
              </c:numCache>
            </c:numRef>
          </c:val>
          <c:smooth val="0"/>
          <c:extLst>
            <c:ext xmlns:c16="http://schemas.microsoft.com/office/drawing/2014/chart" uri="{C3380CC4-5D6E-409C-BE32-E72D297353CC}">
              <c16:uniqueId val="{00000000-0A42-4B23-B4F3-13E2B315ABE7}"/>
            </c:ext>
          </c:extLst>
        </c:ser>
        <c:ser>
          <c:idx val="3"/>
          <c:order val="1"/>
          <c:tx>
            <c:strRef>
              <c:f>Emissions!$B$10</c:f>
              <c:strCache>
                <c:ptCount val="1"/>
                <c:pt idx="0">
                  <c:v>4</c:v>
                </c:pt>
              </c:strCache>
            </c:strRef>
          </c:tx>
          <c:spPr>
            <a:ln w="28575" cap="rnd">
              <a:solidFill>
                <a:schemeClr val="tx2">
                  <a:lumMod val="75000"/>
                </a:schemeClr>
              </a:solidFill>
              <a:round/>
            </a:ln>
            <a:effectLst/>
          </c:spPr>
          <c:marker>
            <c:symbol val="none"/>
          </c:marker>
          <c:val>
            <c:numRef>
              <c:f>Emissions!$C$10:$AG$10</c:f>
              <c:numCache>
                <c:formatCode>General</c:formatCode>
                <c:ptCount val="31"/>
                <c:pt idx="18" formatCode="_(* #,##0_);_(* \(#,##0\);_(* &quot;-&quot;??_);_(@_)">
                  <c:v>2709373.7094859798</c:v>
                </c:pt>
                <c:pt idx="19" formatCode="_(* #,##0_);_(* \(#,##0\);_(* &quot;-&quot;??_);_(@_)">
                  <c:v>2700000</c:v>
                </c:pt>
                <c:pt idx="20" formatCode="_(* #,##0_);_(* \(#,##0\);_(* &quot;-&quot;??_);_(@_)">
                  <c:v>2177668</c:v>
                </c:pt>
                <c:pt idx="21" formatCode="_(* #,##0_);_(* \(#,##0\);_(* &quot;-&quot;??_);_(@_)">
                  <c:v>2412673</c:v>
                </c:pt>
                <c:pt idx="22" formatCode="_(* #,##0_);_(* \(#,##0\);_(* &quot;-&quot;??_);_(@_)">
                  <c:v>2954581</c:v>
                </c:pt>
                <c:pt idx="23" formatCode="_(* #,##0_);_(* \(#,##0\);_(* &quot;-&quot;??_);_(@_)">
                  <c:v>3355601</c:v>
                </c:pt>
                <c:pt idx="24" formatCode="_(* #,##0_);_(* \(#,##0\);_(* &quot;-&quot;??_);_(@_)">
                  <c:v>3715621</c:v>
                </c:pt>
                <c:pt idx="25" formatCode="_(* #,##0_);_(* \(#,##0\);_(* &quot;-&quot;??_);_(@_)">
                  <c:v>3993386</c:v>
                </c:pt>
                <c:pt idx="26" formatCode="_(* #,##0_);_(* \(#,##0\);_(* &quot;-&quot;??_);_(@_)">
                  <c:v>4515557</c:v>
                </c:pt>
                <c:pt idx="27" formatCode="_(* #,##0_);_(* \(#,##0\);_(* &quot;-&quot;??_);_(@_)">
                  <c:v>3948843</c:v>
                </c:pt>
                <c:pt idx="28" formatCode="_(* #,##0_);_(* \(#,##0\);_(* &quot;-&quot;??_);_(@_)">
                  <c:v>4424201</c:v>
                </c:pt>
                <c:pt idx="29" formatCode="_(* #,##0_);_(* \(#,##0\);_(* &quot;-&quot;??_);_(@_)">
                  <c:v>4419698</c:v>
                </c:pt>
                <c:pt idx="30" formatCode="_(* #,##0_);_(* \(#,##0\);_(* &quot;-&quot;??_);_(@_)">
                  <c:v>4487004</c:v>
                </c:pt>
              </c:numCache>
            </c:numRef>
          </c:val>
          <c:smooth val="0"/>
          <c:extLst>
            <c:ext xmlns:c16="http://schemas.microsoft.com/office/drawing/2014/chart" uri="{C3380CC4-5D6E-409C-BE32-E72D297353CC}">
              <c16:uniqueId val="{00000001-0A42-4B23-B4F3-13E2B315ABE7}"/>
            </c:ext>
          </c:extLst>
        </c:ser>
        <c:ser>
          <c:idx val="4"/>
          <c:order val="2"/>
          <c:tx>
            <c:strRef>
              <c:f>Emissions!$B$9</c:f>
              <c:strCache>
                <c:ptCount val="1"/>
                <c:pt idx="0">
                  <c:v>3</c:v>
                </c:pt>
              </c:strCache>
            </c:strRef>
          </c:tx>
          <c:spPr>
            <a:ln w="28575" cap="rnd">
              <a:solidFill>
                <a:schemeClr val="tx1">
                  <a:lumMod val="50000"/>
                  <a:lumOff val="50000"/>
                </a:schemeClr>
              </a:solidFill>
              <a:round/>
            </a:ln>
            <a:effectLst/>
          </c:spPr>
          <c:marker>
            <c:symbol val="none"/>
          </c:marker>
          <c:val>
            <c:numRef>
              <c:f>Emissions!$C$9:$AG$9</c:f>
              <c:numCache>
                <c:formatCode>General</c:formatCode>
                <c:ptCount val="31"/>
                <c:pt idx="18" formatCode="_(* #,##0_);_(* \(#,##0\);_(* &quot;-&quot;??_);_(@_)">
                  <c:v>2709373.7094859798</c:v>
                </c:pt>
                <c:pt idx="19" formatCode="_(* #,##0_);_(* \(#,##0\);_(* &quot;-&quot;??_);_(@_)">
                  <c:v>2700000</c:v>
                </c:pt>
                <c:pt idx="20" formatCode="_(* #,##0_);_(* \(#,##0\);_(* &quot;-&quot;??_);_(@_)">
                  <c:v>806927.33375669061</c:v>
                </c:pt>
                <c:pt idx="21" formatCode="_(* #,##0_);_(* \(#,##0\);_(* &quot;-&quot;??_);_(@_)">
                  <c:v>924380.84006168926</c:v>
                </c:pt>
                <c:pt idx="22" formatCode="_(* #,##0_);_(* \(#,##0\);_(* &quot;-&quot;??_);_(@_)">
                  <c:v>1538074.9342284317</c:v>
                </c:pt>
                <c:pt idx="23" formatCode="_(* #,##0_);_(* \(#,##0\);_(* &quot;-&quot;??_);_(@_)">
                  <c:v>1971412.0475369683</c:v>
                </c:pt>
                <c:pt idx="24" formatCode="_(* #,##0_);_(* \(#,##0\);_(* &quot;-&quot;??_);_(@_)">
                  <c:v>2733877.3473646017</c:v>
                </c:pt>
                <c:pt idx="25" formatCode="_(* #,##0_);_(* \(#,##0\);_(* &quot;-&quot;??_);_(@_)">
                  <c:v>2872431.280050803</c:v>
                </c:pt>
                <c:pt idx="26" formatCode="_(* #,##0_);_(* \(#,##0\);_(* &quot;-&quot;??_);_(@_)">
                  <c:v>2997135.0811938671</c:v>
                </c:pt>
                <c:pt idx="27" formatCode="_(* #,##0_);_(* \(#,##0\);_(* &quot;-&quot;??_);_(@_)">
                  <c:v>3143672.7751065954</c:v>
                </c:pt>
                <c:pt idx="28" formatCode="_(* #,##0_);_(* \(#,##0\);_(* &quot;-&quot;??_);_(@_)">
                  <c:v>3183091.7173183342</c:v>
                </c:pt>
                <c:pt idx="29" formatCode="_(* #,##0_);_(* \(#,##0\);_(* &quot;-&quot;??_);_(@_)">
                  <c:v>3179878.43599746</c:v>
                </c:pt>
                <c:pt idx="30" formatCode="_(* #,##0_);_(* \(#,##0\);_(* &quot;-&quot;??_);_(@_)">
                  <c:v>3221099.9727841788</c:v>
                </c:pt>
              </c:numCache>
            </c:numRef>
          </c:val>
          <c:smooth val="0"/>
          <c:extLst>
            <c:ext xmlns:c16="http://schemas.microsoft.com/office/drawing/2014/chart" uri="{C3380CC4-5D6E-409C-BE32-E72D297353CC}">
              <c16:uniqueId val="{00000002-0A42-4B23-B4F3-13E2B315ABE7}"/>
            </c:ext>
          </c:extLst>
        </c:ser>
        <c:ser>
          <c:idx val="11"/>
          <c:order val="3"/>
          <c:tx>
            <c:strRef>
              <c:f>Emissions!$B$17</c:f>
              <c:strCache>
                <c:ptCount val="1"/>
                <c:pt idx="0">
                  <c:v>11</c:v>
                </c:pt>
              </c:strCache>
            </c:strRef>
          </c:tx>
          <c:spPr>
            <a:ln w="28575" cap="rnd">
              <a:solidFill>
                <a:schemeClr val="accent2"/>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Emissions!$C$17:$AG$17</c:f>
              <c:numCache>
                <c:formatCode>General</c:formatCode>
                <c:ptCount val="31"/>
                <c:pt idx="18" formatCode="_(* #,##0_);_(* \(#,##0\);_(* &quot;-&quot;??_);_(@_)">
                  <c:v>2709373.7094859798</c:v>
                </c:pt>
                <c:pt idx="19" formatCode="_(* #,##0_);_(* \(#,##0\);_(* &quot;-&quot;??_);_(@_)">
                  <c:v>2700000</c:v>
                </c:pt>
                <c:pt idx="20" formatCode="_(* #,##0_);_(* \(#,##0\);_(* &quot;-&quot;??_);_(@_)">
                  <c:v>1758213.7349178991</c:v>
                </c:pt>
                <c:pt idx="21" formatCode="_(* #,##0_);_(* \(#,##0\);_(* &quot;-&quot;??_);_(@_)">
                  <c:v>1926386.1925065774</c:v>
                </c:pt>
                <c:pt idx="22" formatCode="_(* #,##0_);_(* \(#,##0\);_(* &quot;-&quot;??_);_(@_)">
                  <c:v>2394455.2299736915</c:v>
                </c:pt>
                <c:pt idx="23" formatCode="_(* #,##0_);_(* \(#,##0\);_(* &quot;-&quot;??_);_(@_)">
                  <c:v>2884866.1888778009</c:v>
                </c:pt>
                <c:pt idx="24" formatCode="_(* #,##0_);_(* \(#,##0\);_(* &quot;-&quot;??_);_(@_)">
                  <c:v>2092582.3278599291</c:v>
                </c:pt>
                <c:pt idx="25" formatCode="_(* #,##0_);_(* \(#,##0\);_(* &quot;-&quot;??_);_(@_)">
                  <c:v>2157958.8133901842</c:v>
                </c:pt>
                <c:pt idx="26" formatCode="_(* #,##0_);_(* \(#,##0\);_(* &quot;-&quot;??_);_(@_)">
                  <c:v>2187618.162024857</c:v>
                </c:pt>
                <c:pt idx="27" formatCode="_(* #,##0_);_(* \(#,##0\);_(* &quot;-&quot;??_);_(@_)">
                  <c:v>2259496.960899937</c:v>
                </c:pt>
                <c:pt idx="28" formatCode="_(* #,##0_);_(* \(#,##0\);_(* &quot;-&quot;??_);_(@_)">
                  <c:v>2290132.9039281504</c:v>
                </c:pt>
                <c:pt idx="29" formatCode="_(* #,##0_);_(* \(#,##0\);_(* &quot;-&quot;??_);_(@_)">
                  <c:v>2282062.9592669876</c:v>
                </c:pt>
                <c:pt idx="30" formatCode="_(* #,##0_);_(* \(#,##0\);_(* &quot;-&quot;??_);_(@_)">
                  <c:v>2304714.2338746255</c:v>
                </c:pt>
              </c:numCache>
            </c:numRef>
          </c:val>
          <c:smooth val="0"/>
          <c:extLst>
            <c:ext xmlns:c16="http://schemas.microsoft.com/office/drawing/2014/chart" uri="{C3380CC4-5D6E-409C-BE32-E72D297353CC}">
              <c16:uniqueId val="{00000003-0A42-4B23-B4F3-13E2B315ABE7}"/>
            </c:ext>
          </c:extLst>
        </c:ser>
        <c:ser>
          <c:idx val="1"/>
          <c:order val="4"/>
          <c:tx>
            <c:strRef>
              <c:f>Emissions!$B$7</c:f>
              <c:strCache>
                <c:ptCount val="1"/>
                <c:pt idx="0">
                  <c:v>1</c:v>
                </c:pt>
              </c:strCache>
            </c:strRef>
          </c:tx>
          <c:spPr>
            <a:ln w="28575" cap="rnd">
              <a:solidFill>
                <a:srgbClr val="0070C0"/>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Emissions!$C$7:$AG$7</c:f>
              <c:numCache>
                <c:formatCode>General</c:formatCode>
                <c:ptCount val="31"/>
                <c:pt idx="18" formatCode="_(* #,##0_);_(* \(#,##0\);_(* &quot;-&quot;??_);_(@_)">
                  <c:v>2709373.7094859798</c:v>
                </c:pt>
                <c:pt idx="19" formatCode="_(* #,##0_);_(* \(#,##0\);_(* &quot;-&quot;??_);_(@_)">
                  <c:v>2700000</c:v>
                </c:pt>
                <c:pt idx="20" formatCode="_(* #,##0_);_(* \(#,##0\);_(* &quot;-&quot;??_);_(@_)">
                  <c:v>804936.04281955911</c:v>
                </c:pt>
                <c:pt idx="21" formatCode="_(* #,##0_);_(* \(#,##0\);_(* &quot;-&quot;??_);_(@_)">
                  <c:v>928481.357162297</c:v>
                </c:pt>
                <c:pt idx="22" formatCode="_(* #,##0_);_(* \(#,##0\);_(* &quot;-&quot;??_);_(@_)">
                  <c:v>1063763.0409144517</c:v>
                </c:pt>
                <c:pt idx="23" formatCode="_(* #,##0_);_(* \(#,##0\);_(* &quot;-&quot;??_);_(@_)">
                  <c:v>1058486.80032659</c:v>
                </c:pt>
                <c:pt idx="24" formatCode="_(* #,##0_);_(* \(#,##0\);_(* &quot;-&quot;??_);_(@_)">
                  <c:v>1251667.4226617075</c:v>
                </c:pt>
                <c:pt idx="25" formatCode="_(* #,##0_);_(* \(#,##0\);_(* &quot;-&quot;??_);_(@_)">
                  <c:v>1340785.1764492425</c:v>
                </c:pt>
                <c:pt idx="26" formatCode="_(* #,##0_);_(* \(#,##0\);_(* &quot;-&quot;??_);_(@_)">
                  <c:v>1465175.08845142</c:v>
                </c:pt>
                <c:pt idx="27" formatCode="_(* #,##0_);_(* \(#,##0\);_(* &quot;-&quot;??_);_(@_)">
                  <c:v>1567916.1752698903</c:v>
                </c:pt>
                <c:pt idx="28" formatCode="_(* #,##0_);_(* \(#,##0\);_(* &quot;-&quot;??_);_(@_)">
                  <c:v>1597112.8549396717</c:v>
                </c:pt>
                <c:pt idx="29" formatCode="_(* #,##0_);_(* \(#,##0\);_(* &quot;-&quot;??_);_(@_)">
                  <c:v>1600604.1912365055</c:v>
                </c:pt>
                <c:pt idx="30" formatCode="_(* #,##0_);_(* \(#,##0\);_(* &quot;-&quot;??_);_(@_)">
                  <c:v>1619281.5023133447</c:v>
                </c:pt>
              </c:numCache>
            </c:numRef>
          </c:val>
          <c:smooth val="0"/>
          <c:extLst>
            <c:ext xmlns:c16="http://schemas.microsoft.com/office/drawing/2014/chart" uri="{C3380CC4-5D6E-409C-BE32-E72D297353CC}">
              <c16:uniqueId val="{00000004-0A42-4B23-B4F3-13E2B315ABE7}"/>
            </c:ext>
          </c:extLst>
        </c:ser>
        <c:ser>
          <c:idx val="10"/>
          <c:order val="5"/>
          <c:tx>
            <c:strRef>
              <c:f>Emissions!$B$16</c:f>
              <c:strCache>
                <c:ptCount val="1"/>
                <c:pt idx="0">
                  <c:v>10</c:v>
                </c:pt>
              </c:strCache>
            </c:strRef>
          </c:tx>
          <c:spPr>
            <a:ln w="28575" cap="rnd">
              <a:solidFill>
                <a:srgbClr val="7030A0"/>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Emissions!$C$16:$AG$16</c:f>
              <c:numCache>
                <c:formatCode>General</c:formatCode>
                <c:ptCount val="31"/>
                <c:pt idx="18" formatCode="_(* #,##0_);_(* \(#,##0\);_(* &quot;-&quot;??_);_(@_)">
                  <c:v>2709373.7094859798</c:v>
                </c:pt>
                <c:pt idx="19" formatCode="_(* #,##0_);_(* \(#,##0\);_(* &quot;-&quot;??_);_(@_)">
                  <c:v>2700000</c:v>
                </c:pt>
                <c:pt idx="20" formatCode="_(* #,##0_);_(* \(#,##0\);_(* &quot;-&quot;??_);_(@_)">
                  <c:v>410806.4955093895</c:v>
                </c:pt>
                <c:pt idx="21" formatCode="_(* #,##0_);_(* \(#,##0\);_(* &quot;-&quot;??_);_(@_)">
                  <c:v>475273.51900571532</c:v>
                </c:pt>
                <c:pt idx="22" formatCode="_(* #,##0_);_(* \(#,##0\);_(* &quot;-&quot;??_);_(@_)">
                  <c:v>522643.56345822377</c:v>
                </c:pt>
                <c:pt idx="23" formatCode="_(* #,##0_);_(* \(#,##0\);_(* &quot;-&quot;??_);_(@_)">
                  <c:v>529760.95436813927</c:v>
                </c:pt>
                <c:pt idx="24" formatCode="_(* #,##0_);_(* \(#,##0\);_(* &quot;-&quot;??_);_(@_)">
                  <c:v>541669.69064682943</c:v>
                </c:pt>
                <c:pt idx="25" formatCode="_(* #,##0_);_(* \(#,##0\);_(* &quot;-&quot;??_);_(@_)">
                  <c:v>563265.44497868104</c:v>
                </c:pt>
                <c:pt idx="26" formatCode="_(* #,##0_);_(* \(#,##0\);_(* &quot;-&quot;??_);_(@_)">
                  <c:v>610455.41141250113</c:v>
                </c:pt>
                <c:pt idx="27" formatCode="_(* #,##0_);_(* \(#,##0\);_(* &quot;-&quot;??_);_(@_)">
                  <c:v>635560.19232513837</c:v>
                </c:pt>
                <c:pt idx="28" formatCode="_(* #,##0_);_(* \(#,##0\);_(* &quot;-&quot;??_);_(@_)">
                  <c:v>667875.80513471831</c:v>
                </c:pt>
                <c:pt idx="29" formatCode="_(* #,##0_);_(* \(#,##0\);_(* &quot;-&quot;??_);_(@_)">
                  <c:v>664629.86482808669</c:v>
                </c:pt>
                <c:pt idx="30" formatCode="_(* #,##0_);_(* \(#,##0\);_(* &quot;-&quot;??_);_(@_)">
                  <c:v>663628.77619522822</c:v>
                </c:pt>
              </c:numCache>
            </c:numRef>
          </c:val>
          <c:smooth val="0"/>
          <c:extLst>
            <c:ext xmlns:c16="http://schemas.microsoft.com/office/drawing/2014/chart" uri="{C3380CC4-5D6E-409C-BE32-E72D297353CC}">
              <c16:uniqueId val="{00000005-0A42-4B23-B4F3-13E2B315ABE7}"/>
            </c:ext>
          </c:extLst>
        </c:ser>
        <c:ser>
          <c:idx val="2"/>
          <c:order val="6"/>
          <c:tx>
            <c:strRef>
              <c:f>Emissions!$B$8</c:f>
              <c:strCache>
                <c:ptCount val="1"/>
                <c:pt idx="0">
                  <c:v>2</c:v>
                </c:pt>
              </c:strCache>
            </c:strRef>
          </c:tx>
          <c:spPr>
            <a:ln w="28575" cap="rnd">
              <a:solidFill>
                <a:schemeClr val="accent3"/>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Emissions!$C$8:$AG$8</c:f>
              <c:numCache>
                <c:formatCode>General</c:formatCode>
                <c:ptCount val="31"/>
                <c:pt idx="18" formatCode="_(* #,##0_);_(* \(#,##0\);_(* &quot;-&quot;??_);_(@_)">
                  <c:v>2709373.7094859798</c:v>
                </c:pt>
                <c:pt idx="19" formatCode="_(* #,##0_);_(* \(#,##0\);_(* &quot;-&quot;??_);_(@_)">
                  <c:v>2700000</c:v>
                </c:pt>
                <c:pt idx="20" formatCode="_(* #,##0_);_(* \(#,##0\);_(* &quot;-&quot;??_);_(@_)">
                  <c:v>411524.99319604464</c:v>
                </c:pt>
                <c:pt idx="21" formatCode="_(* #,##0_);_(* \(#,##0\);_(* &quot;-&quot;??_);_(@_)">
                  <c:v>476111.31270978868</c:v>
                </c:pt>
                <c:pt idx="22" formatCode="_(* #,##0_);_(* \(#,##0\);_(* &quot;-&quot;??_);_(@_)">
                  <c:v>526236.95908554841</c:v>
                </c:pt>
                <c:pt idx="23" formatCode="_(* #,##0_);_(* \(#,##0\);_(* &quot;-&quot;??_);_(@_)">
                  <c:v>536281.41159393999</c:v>
                </c:pt>
                <c:pt idx="24" formatCode="_(* #,##0_);_(* \(#,##0\);_(* &quot;-&quot;??_);_(@_)">
                  <c:v>555681.30273065413</c:v>
                </c:pt>
                <c:pt idx="25" formatCode="_(* #,##0_);_(* \(#,##0\);_(* &quot;-&quot;??_);_(@_)">
                  <c:v>585144.24385376042</c:v>
                </c:pt>
                <c:pt idx="26" formatCode="_(* #,##0_);_(* \(#,##0\);_(* &quot;-&quot;??_);_(@_)">
                  <c:v>633061.32631769939</c:v>
                </c:pt>
                <c:pt idx="27" formatCode="_(* #,##0_);_(* \(#,##0\);_(* &quot;-&quot;??_);_(@_)">
                  <c:v>658379.75142883067</c:v>
                </c:pt>
                <c:pt idx="28" formatCode="_(* #,##0_);_(* \(#,##0\);_(* &quot;-&quot;??_);_(@_)">
                  <c:v>689549.5781547674</c:v>
                </c:pt>
                <c:pt idx="29" formatCode="_(* #,##0_);_(* \(#,##0\);_(* &quot;-&quot;??_);_(@_)">
                  <c:v>691648.82518370682</c:v>
                </c:pt>
                <c:pt idx="30" formatCode="_(* #,##0_);_(* \(#,##0\);_(* &quot;-&quot;??_);_(@_)">
                  <c:v>0</c:v>
                </c:pt>
              </c:numCache>
            </c:numRef>
          </c:val>
          <c:smooth val="0"/>
          <c:extLst>
            <c:ext xmlns:c16="http://schemas.microsoft.com/office/drawing/2014/chart" uri="{C3380CC4-5D6E-409C-BE32-E72D297353CC}">
              <c16:uniqueId val="{00000006-0A42-4B23-B4F3-13E2B315ABE7}"/>
            </c:ext>
          </c:extLst>
        </c:ser>
        <c:ser>
          <c:idx val="5"/>
          <c:order val="7"/>
          <c:tx>
            <c:strRef>
              <c:f>Emissions!$B$11</c:f>
              <c:strCache>
                <c:ptCount val="1"/>
                <c:pt idx="0">
                  <c:v>5</c:v>
                </c:pt>
              </c:strCache>
            </c:strRef>
          </c:tx>
          <c:spPr>
            <a:ln w="28575" cap="rnd">
              <a:solidFill>
                <a:schemeClr val="accent6"/>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Emissions!$C$11:$AG$11</c:f>
              <c:numCache>
                <c:formatCode>General</c:formatCode>
                <c:ptCount val="31"/>
                <c:pt idx="18" formatCode="_(* #,##0_);_(* \(#,##0\);_(* &quot;-&quot;??_);_(@_)">
                  <c:v>2709373.7094859798</c:v>
                </c:pt>
                <c:pt idx="19" formatCode="_(* #,##0_);_(* \(#,##0\);_(* &quot;-&quot;??_);_(@_)">
                  <c:v>2700000</c:v>
                </c:pt>
                <c:pt idx="20" formatCode="_(* #,##0_);_(* \(#,##0\);_(* &quot;-&quot;??_);_(@_)">
                  <c:v>411100.42638120294</c:v>
                </c:pt>
                <c:pt idx="21" formatCode="_(* #,##0_);_(* \(#,##0\);_(* &quot;-&quot;??_);_(@_)">
                  <c:v>475368.3207838157</c:v>
                </c:pt>
                <c:pt idx="22" formatCode="_(* #,##0_);_(* \(#,##0\);_(* &quot;-&quot;??_);_(@_)">
                  <c:v>526867.00535244495</c:v>
                </c:pt>
                <c:pt idx="23" formatCode="_(* #,##0_);_(* \(#,##0\);_(* &quot;-&quot;??_);_(@_)">
                  <c:v>539402.15912183619</c:v>
                </c:pt>
                <c:pt idx="24" formatCode="_(* #,##0_);_(* \(#,##0\);_(* &quot;-&quot;??_);_(@_)">
                  <c:v>559267.89440261282</c:v>
                </c:pt>
                <c:pt idx="25" formatCode="_(* #,##0_);_(* \(#,##0\);_(* &quot;-&quot;??_);_(@_)">
                  <c:v>588396.53451873362</c:v>
                </c:pt>
                <c:pt idx="26" formatCode="_(* #,##0_);_(* \(#,##0\);_(* &quot;-&quot;??_);_(@_)">
                  <c:v>637226.25419577258</c:v>
                </c:pt>
                <c:pt idx="27" formatCode="_(* #,##0_);_(* \(#,##0\);_(* &quot;-&quot;??_);_(@_)">
                  <c:v>662496.14442529262</c:v>
                </c:pt>
                <c:pt idx="28" formatCode="_(* #,##0_);_(* \(#,##0\);_(* &quot;-&quot;??_);_(@_)">
                  <c:v>692903.0209561825</c:v>
                </c:pt>
                <c:pt idx="29" formatCode="_(* #,##0_);_(* \(#,##0\);_(* &quot;-&quot;??_);_(@_)">
                  <c:v>693761.68012337841</c:v>
                </c:pt>
                <c:pt idx="30" formatCode="_(* #,##0_);_(* \(#,##0\);_(* &quot;-&quot;??_);_(@_)">
                  <c:v>0</c:v>
                </c:pt>
              </c:numCache>
            </c:numRef>
          </c:val>
          <c:smooth val="0"/>
          <c:extLst>
            <c:ext xmlns:c16="http://schemas.microsoft.com/office/drawing/2014/chart" uri="{C3380CC4-5D6E-409C-BE32-E72D297353CC}">
              <c16:uniqueId val="{00000007-0A42-4B23-B4F3-13E2B315ABE7}"/>
            </c:ext>
          </c:extLst>
        </c:ser>
        <c:ser>
          <c:idx val="6"/>
          <c:order val="8"/>
          <c:tx>
            <c:strRef>
              <c:f>Emissions!$B$12</c:f>
              <c:strCache>
                <c:ptCount val="1"/>
                <c:pt idx="0">
                  <c:v>6</c:v>
                </c:pt>
              </c:strCache>
            </c:strRef>
          </c:tx>
          <c:spPr>
            <a:ln w="28575" cap="rnd">
              <a:solidFill>
                <a:schemeClr val="accent1">
                  <a:lumMod val="60000"/>
                </a:schemeClr>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Emissions!$C$12:$AG$12</c:f>
              <c:numCache>
                <c:formatCode>General</c:formatCode>
                <c:ptCount val="31"/>
                <c:pt idx="18" formatCode="_(* #,##0_);_(* \(#,##0\);_(* &quot;-&quot;??_);_(@_)">
                  <c:v>2709373.7094859798</c:v>
                </c:pt>
                <c:pt idx="19" formatCode="_(* #,##0_);_(* \(#,##0\);_(* &quot;-&quot;??_);_(@_)">
                  <c:v>2700000</c:v>
                </c:pt>
                <c:pt idx="20" formatCode="_(* #,##0_);_(* \(#,##0\);_(* &quot;-&quot;??_);_(@_)">
                  <c:v>411412.50113399257</c:v>
                </c:pt>
                <c:pt idx="21" formatCode="_(* #,##0_);_(* \(#,##0\);_(* &quot;-&quot;??_);_(@_)">
                  <c:v>475595.11929601745</c:v>
                </c:pt>
                <c:pt idx="22" formatCode="_(* #,##0_);_(* \(#,##0\);_(* &quot;-&quot;??_);_(@_)">
                  <c:v>525627.32468475006</c:v>
                </c:pt>
                <c:pt idx="23" formatCode="_(* #,##0_);_(* \(#,##0\);_(* &quot;-&quot;??_);_(@_)">
                  <c:v>530957.99691554019</c:v>
                </c:pt>
                <c:pt idx="24" formatCode="_(* #,##0_);_(* \(#,##0\);_(* &quot;-&quot;??_);_(@_)">
                  <c:v>544248.84332758782</c:v>
                </c:pt>
                <c:pt idx="25" formatCode="_(* #,##0_);_(* \(#,##0\);_(* &quot;-&quot;??_);_(@_)">
                  <c:v>567004.89884786366</c:v>
                </c:pt>
                <c:pt idx="26" formatCode="_(* #,##0_);_(* \(#,##0\);_(* &quot;-&quot;??_);_(@_)">
                  <c:v>617715.68538510392</c:v>
                </c:pt>
                <c:pt idx="27" formatCode="_(* #,##0_);_(* \(#,##0\);_(* &quot;-&quot;??_);_(@_)">
                  <c:v>643428.28631044191</c:v>
                </c:pt>
                <c:pt idx="28" formatCode="_(* #,##0_);_(* \(#,##0\);_(* &quot;-&quot;??_);_(@_)">
                  <c:v>674714.68747165019</c:v>
                </c:pt>
                <c:pt idx="29" formatCode="_(* #,##0_);_(* \(#,##0\);_(* &quot;-&quot;??_);_(@_)">
                  <c:v>672056.15531162114</c:v>
                </c:pt>
                <c:pt idx="30" formatCode="_(* #,##0_);_(* \(#,##0\);_(* &quot;-&quot;??_);_(@_)">
                  <c:v>0</c:v>
                </c:pt>
              </c:numCache>
            </c:numRef>
          </c:val>
          <c:smooth val="0"/>
          <c:extLst>
            <c:ext xmlns:c16="http://schemas.microsoft.com/office/drawing/2014/chart" uri="{C3380CC4-5D6E-409C-BE32-E72D297353CC}">
              <c16:uniqueId val="{00000008-0A42-4B23-B4F3-13E2B315ABE7}"/>
            </c:ext>
          </c:extLst>
        </c:ser>
        <c:ser>
          <c:idx val="7"/>
          <c:order val="9"/>
          <c:tx>
            <c:strRef>
              <c:f>Emissions!$B$13</c:f>
              <c:strCache>
                <c:ptCount val="1"/>
                <c:pt idx="0">
                  <c:v>7</c:v>
                </c:pt>
              </c:strCache>
            </c:strRef>
          </c:tx>
          <c:spPr>
            <a:ln w="28575" cap="rnd">
              <a:solidFill>
                <a:schemeClr val="accent2">
                  <a:lumMod val="60000"/>
                </a:schemeClr>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Emissions!$C$13:$AG$13</c:f>
              <c:numCache>
                <c:formatCode>General</c:formatCode>
                <c:ptCount val="31"/>
                <c:pt idx="18" formatCode="_(* #,##0_);_(* \(#,##0\);_(* &quot;-&quot;??_);_(@_)">
                  <c:v>2709373.7094859798</c:v>
                </c:pt>
                <c:pt idx="19" formatCode="_(* #,##0_);_(* \(#,##0\);_(* &quot;-&quot;??_);_(@_)">
                  <c:v>2700000</c:v>
                </c:pt>
                <c:pt idx="20" formatCode="_(* #,##0_);_(* \(#,##0\);_(* &quot;-&quot;??_);_(@_)">
                  <c:v>410545.67722035747</c:v>
                </c:pt>
                <c:pt idx="21" formatCode="_(* #,##0_);_(* \(#,##0\);_(* &quot;-&quot;??_);_(@_)">
                  <c:v>474680.66769481992</c:v>
                </c:pt>
                <c:pt idx="22" formatCode="_(* #,##0_);_(* \(#,##0\);_(* &quot;-&quot;??_);_(@_)">
                  <c:v>523034.56409325951</c:v>
                </c:pt>
                <c:pt idx="23" formatCode="_(* #,##0_);_(* \(#,##0\);_(* &quot;-&quot;??_);_(@_)">
                  <c:v>529985.4848952191</c:v>
                </c:pt>
                <c:pt idx="24" formatCode="_(* #,##0_);_(* \(#,##0\);_(* &quot;-&quot;??_);_(@_)">
                  <c:v>544356.79941939586</c:v>
                </c:pt>
                <c:pt idx="25" formatCode="_(* #,##0_);_(* \(#,##0\);_(* &quot;-&quot;??_);_(@_)">
                  <c:v>562641.7490701261</c:v>
                </c:pt>
                <c:pt idx="26" formatCode="_(* #,##0_);_(* \(#,##0\);_(* &quot;-&quot;??_);_(@_)">
                  <c:v>609148.14478817023</c:v>
                </c:pt>
                <c:pt idx="27" formatCode="_(* #,##0_);_(* \(#,##0\);_(* &quot;-&quot;??_);_(@_)">
                  <c:v>635098.88415131997</c:v>
                </c:pt>
                <c:pt idx="28" formatCode="_(* #,##0_);_(* \(#,##0\);_(* &quot;-&quot;??_);_(@_)">
                  <c:v>667675.315249932</c:v>
                </c:pt>
                <c:pt idx="29" formatCode="_(* #,##0_);_(* \(#,##0\);_(* &quot;-&quot;??_);_(@_)">
                  <c:v>665541.14125011349</c:v>
                </c:pt>
                <c:pt idx="30" formatCode="_(* #,##0_);_(* \(#,##0\);_(* &quot;-&quot;??_);_(@_)">
                  <c:v>0</c:v>
                </c:pt>
              </c:numCache>
            </c:numRef>
          </c:val>
          <c:smooth val="0"/>
          <c:extLst>
            <c:ext xmlns:c16="http://schemas.microsoft.com/office/drawing/2014/chart" uri="{C3380CC4-5D6E-409C-BE32-E72D297353CC}">
              <c16:uniqueId val="{00000009-0A42-4B23-B4F3-13E2B315ABE7}"/>
            </c:ext>
          </c:extLst>
        </c:ser>
        <c:ser>
          <c:idx val="8"/>
          <c:order val="10"/>
          <c:tx>
            <c:strRef>
              <c:f>Emissions!$B$14</c:f>
              <c:strCache>
                <c:ptCount val="1"/>
                <c:pt idx="0">
                  <c:v>8</c:v>
                </c:pt>
              </c:strCache>
            </c:strRef>
          </c:tx>
          <c:spPr>
            <a:ln w="28575" cap="rnd">
              <a:solidFill>
                <a:schemeClr val="accent4">
                  <a:lumMod val="60000"/>
                  <a:lumOff val="40000"/>
                </a:schemeClr>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Emissions!$C$14:$AG$14</c:f>
              <c:numCache>
                <c:formatCode>General</c:formatCode>
                <c:ptCount val="31"/>
                <c:pt idx="18" formatCode="_(* #,##0_);_(* \(#,##0\);_(* &quot;-&quot;??_);_(@_)">
                  <c:v>2709373.7094859798</c:v>
                </c:pt>
                <c:pt idx="19" formatCode="_(* #,##0_);_(* \(#,##0\);_(* &quot;-&quot;??_);_(@_)">
                  <c:v>2700000</c:v>
                </c:pt>
                <c:pt idx="20" formatCode="_(* #,##0_);_(* \(#,##0\);_(* &quot;-&quot;??_);_(@_)">
                  <c:v>410806.4955093895</c:v>
                </c:pt>
                <c:pt idx="21" formatCode="_(* #,##0_);_(* \(#,##0\);_(* &quot;-&quot;??_);_(@_)">
                  <c:v>475273.51900571532</c:v>
                </c:pt>
                <c:pt idx="22" formatCode="_(* #,##0_);_(* \(#,##0\);_(* &quot;-&quot;??_);_(@_)">
                  <c:v>527379.11639299651</c:v>
                </c:pt>
                <c:pt idx="23" formatCode="_(* #,##0_);_(* \(#,##0\);_(* &quot;-&quot;??_);_(@_)">
                  <c:v>534075.11566724128</c:v>
                </c:pt>
                <c:pt idx="24" formatCode="_(* #,##0_);_(* \(#,##0\);_(* &quot;-&quot;??_);_(@_)">
                  <c:v>554275.60555202758</c:v>
                </c:pt>
                <c:pt idx="25" formatCode="_(* #,##0_);_(* \(#,##0\);_(* &quot;-&quot;??_);_(@_)">
                  <c:v>833330.76295019512</c:v>
                </c:pt>
                <c:pt idx="26" formatCode="_(* #,##0_);_(* \(#,##0\);_(* &quot;-&quot;??_);_(@_)">
                  <c:v>1217147.3283135262</c:v>
                </c:pt>
                <c:pt idx="27" formatCode="_(* #,##0_);_(* \(#,##0\);_(* &quot;-&quot;??_);_(@_)">
                  <c:v>1347472.5573800236</c:v>
                </c:pt>
                <c:pt idx="28" formatCode="_(* #,##0_);_(* \(#,##0\);_(* &quot;-&quot;??_);_(@_)">
                  <c:v>1666940.4880703983</c:v>
                </c:pt>
                <c:pt idx="29" formatCode="_(* #,##0_);_(* \(#,##0\);_(* &quot;-&quot;??_);_(@_)">
                  <c:v>1391962.2607275697</c:v>
                </c:pt>
                <c:pt idx="30" formatCode="_(* #,##0_);_(* \(#,##0\);_(* &quot;-&quot;??_);_(@_)">
                  <c:v>0</c:v>
                </c:pt>
              </c:numCache>
            </c:numRef>
          </c:val>
          <c:smooth val="0"/>
          <c:extLst>
            <c:ext xmlns:c16="http://schemas.microsoft.com/office/drawing/2014/chart" uri="{C3380CC4-5D6E-409C-BE32-E72D297353CC}">
              <c16:uniqueId val="{0000000A-0A42-4B23-B4F3-13E2B315ABE7}"/>
            </c:ext>
          </c:extLst>
        </c:ser>
        <c:ser>
          <c:idx val="9"/>
          <c:order val="11"/>
          <c:tx>
            <c:strRef>
              <c:f>Emissions!$B$15</c:f>
              <c:strCache>
                <c:ptCount val="1"/>
                <c:pt idx="0">
                  <c:v>9</c:v>
                </c:pt>
              </c:strCache>
            </c:strRef>
          </c:tx>
          <c:spPr>
            <a:ln w="28575" cap="rnd">
              <a:solidFill>
                <a:schemeClr val="accent4">
                  <a:lumMod val="60000"/>
                </a:schemeClr>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Emissions!$C$15:$AG$15</c:f>
              <c:numCache>
                <c:formatCode>General</c:formatCode>
                <c:ptCount val="31"/>
                <c:pt idx="18" formatCode="_(* #,##0_);_(* \(#,##0\);_(* &quot;-&quot;??_);_(@_)">
                  <c:v>2709373.7094859798</c:v>
                </c:pt>
                <c:pt idx="19" formatCode="_(* #,##0_);_(* \(#,##0\);_(* &quot;-&quot;??_);_(@_)">
                  <c:v>2700000</c:v>
                </c:pt>
                <c:pt idx="20" formatCode="_(* #,##0_);_(* \(#,##0\);_(* &quot;-&quot;??_);_(@_)">
                  <c:v>410806.4955093895</c:v>
                </c:pt>
                <c:pt idx="21" formatCode="_(* #,##0_);_(* \(#,##0\);_(* &quot;-&quot;??_);_(@_)">
                  <c:v>475273.51900571532</c:v>
                </c:pt>
                <c:pt idx="22" formatCode="_(* #,##0_);_(* \(#,##0\);_(* &quot;-&quot;??_);_(@_)">
                  <c:v>522643.56345822377</c:v>
                </c:pt>
                <c:pt idx="23" formatCode="_(* #,##0_);_(* \(#,##0\);_(* &quot;-&quot;??_);_(@_)">
                  <c:v>529760.95436813927</c:v>
                </c:pt>
                <c:pt idx="24" formatCode="_(* #,##0_);_(* \(#,##0\);_(* &quot;-&quot;??_);_(@_)">
                  <c:v>541669.69064682943</c:v>
                </c:pt>
                <c:pt idx="25" formatCode="_(* #,##0_);_(* \(#,##0\);_(* &quot;-&quot;??_);_(@_)">
                  <c:v>825569.71786265075</c:v>
                </c:pt>
                <c:pt idx="26" formatCode="_(* #,##0_);_(* \(#,##0\);_(* &quot;-&quot;??_);_(@_)">
                  <c:v>1207555.112038465</c:v>
                </c:pt>
                <c:pt idx="27" formatCode="_(* #,##0_);_(* \(#,##0\);_(* &quot;-&quot;??_);_(@_)">
                  <c:v>1283985.3034564094</c:v>
                </c:pt>
                <c:pt idx="28" formatCode="_(* #,##0_);_(* \(#,##0\);_(* &quot;-&quot;??_);_(@_)">
                  <c:v>1358660.0743899122</c:v>
                </c:pt>
                <c:pt idx="29" formatCode="_(* #,##0_);_(* \(#,##0\);_(* &quot;-&quot;??_);_(@_)">
                  <c:v>1065320.6930962533</c:v>
                </c:pt>
                <c:pt idx="30" formatCode="_(* #,##0_);_(* \(#,##0\);_(* &quot;-&quot;??_);_(@_)">
                  <c:v>0</c:v>
                </c:pt>
              </c:numCache>
            </c:numRef>
          </c:val>
          <c:smooth val="0"/>
          <c:extLst>
            <c:ext xmlns:c16="http://schemas.microsoft.com/office/drawing/2014/chart" uri="{C3380CC4-5D6E-409C-BE32-E72D297353CC}">
              <c16:uniqueId val="{0000000B-0A42-4B23-B4F3-13E2B315ABE7}"/>
            </c:ext>
          </c:extLst>
        </c:ser>
        <c:ser>
          <c:idx val="12"/>
          <c:order val="12"/>
          <c:tx>
            <c:strRef>
              <c:f>Emissions!$B$18</c:f>
              <c:strCache>
                <c:ptCount val="1"/>
                <c:pt idx="0">
                  <c:v>12</c:v>
                </c:pt>
              </c:strCache>
            </c:strRef>
          </c:tx>
          <c:spPr>
            <a:ln w="28575" cap="rnd">
              <a:solidFill>
                <a:schemeClr val="accent1">
                  <a:lumMod val="80000"/>
                  <a:lumOff val="20000"/>
                </a:schemeClr>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Emissions!$C$18:$AG$18</c:f>
              <c:numCache>
                <c:formatCode>General</c:formatCode>
                <c:ptCount val="31"/>
                <c:pt idx="18" formatCode="_(* #,##0_);_(* \(#,##0\);_(* &quot;-&quot;??_);_(@_)">
                  <c:v>2709373.7094859798</c:v>
                </c:pt>
                <c:pt idx="19" formatCode="_(* #,##0_);_(* \(#,##0\);_(* &quot;-&quot;??_);_(@_)">
                  <c:v>2700000</c:v>
                </c:pt>
                <c:pt idx="20" formatCode="_(* #,##0_);_(* \(#,##0\);_(* &quot;-&quot;??_);_(@_)">
                  <c:v>410090.26580785634</c:v>
                </c:pt>
                <c:pt idx="21" formatCode="_(* #,##0_);_(* \(#,##0\);_(* &quot;-&quot;??_);_(@_)">
                  <c:v>445605.5520275787</c:v>
                </c:pt>
                <c:pt idx="22" formatCode="_(* #,##0_);_(* \(#,##0\);_(* &quot;-&quot;??_);_(@_)">
                  <c:v>455734.82717953372</c:v>
                </c:pt>
                <c:pt idx="23" formatCode="_(* #,##0_);_(* \(#,##0\);_(* &quot;-&quot;??_);_(@_)">
                  <c:v>439365.41776285955</c:v>
                </c:pt>
                <c:pt idx="24" formatCode="_(* #,##0_);_(* \(#,##0\);_(* &quot;-&quot;??_);_(@_)">
                  <c:v>417639.48108500411</c:v>
                </c:pt>
                <c:pt idx="25" formatCode="_(* #,##0_);_(* \(#,##0\);_(* &quot;-&quot;??_);_(@_)">
                  <c:v>401259.1853397442</c:v>
                </c:pt>
                <c:pt idx="26" formatCode="_(* #,##0_);_(* \(#,##0\);_(* &quot;-&quot;??_);_(@_)">
                  <c:v>427013.51719132724</c:v>
                </c:pt>
                <c:pt idx="27" formatCode="_(* #,##0_);_(* \(#,##0\);_(* &quot;-&quot;??_);_(@_)">
                  <c:v>425484.89521908737</c:v>
                </c:pt>
                <c:pt idx="28" formatCode="_(* #,##0_);_(* \(#,##0\);_(* &quot;-&quot;??_);_(@_)">
                  <c:v>434587.68030481722</c:v>
                </c:pt>
                <c:pt idx="29" formatCode="_(* #,##0_);_(* \(#,##0\);_(* &quot;-&quot;??_);_(@_)">
                  <c:v>404813.11802594573</c:v>
                </c:pt>
                <c:pt idx="30" formatCode="_(* #,##0_);_(* \(#,##0\);_(* &quot;-&quot;??_);_(@_)">
                  <c:v>0</c:v>
                </c:pt>
              </c:numCache>
            </c:numRef>
          </c:val>
          <c:smooth val="0"/>
          <c:extLst>
            <c:ext xmlns:c16="http://schemas.microsoft.com/office/drawing/2014/chart" uri="{C3380CC4-5D6E-409C-BE32-E72D297353CC}">
              <c16:uniqueId val="{0000000C-0A42-4B23-B4F3-13E2B315ABE7}"/>
            </c:ext>
          </c:extLst>
        </c:ser>
        <c:ser>
          <c:idx val="13"/>
          <c:order val="13"/>
          <c:tx>
            <c:strRef>
              <c:f>Emissions!$B$19</c:f>
              <c:strCache>
                <c:ptCount val="1"/>
                <c:pt idx="0">
                  <c:v>13</c:v>
                </c:pt>
              </c:strCache>
            </c:strRef>
          </c:tx>
          <c:spPr>
            <a:ln w="28575" cap="rnd">
              <a:solidFill>
                <a:srgbClr val="FF2D2D"/>
              </a:solidFill>
              <a:round/>
            </a:ln>
            <a:effectLst/>
          </c:spPr>
          <c:marker>
            <c:symbol val="none"/>
          </c:marker>
          <c:cat>
            <c:numRef>
              <c:f>Emissions!$C$5:$AG$5</c:f>
              <c:numCache>
                <c:formatCode>General</c:formatCode>
                <c:ptCount val="31"/>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pt idx="22">
                  <c:v>2027</c:v>
                </c:pt>
                <c:pt idx="23">
                  <c:v>2028</c:v>
                </c:pt>
                <c:pt idx="24">
                  <c:v>2029</c:v>
                </c:pt>
                <c:pt idx="25">
                  <c:v>2030</c:v>
                </c:pt>
                <c:pt idx="26">
                  <c:v>2031</c:v>
                </c:pt>
                <c:pt idx="27">
                  <c:v>2032</c:v>
                </c:pt>
                <c:pt idx="28">
                  <c:v>2033</c:v>
                </c:pt>
                <c:pt idx="29">
                  <c:v>2034</c:v>
                </c:pt>
                <c:pt idx="30">
                  <c:v>2035</c:v>
                </c:pt>
              </c:numCache>
            </c:numRef>
          </c:cat>
          <c:val>
            <c:numRef>
              <c:f>Emissions!$C$19:$AG$19</c:f>
              <c:numCache>
                <c:formatCode>General</c:formatCode>
                <c:ptCount val="31"/>
                <c:pt idx="18" formatCode="_(* #,##0_);_(* \(#,##0\);_(* &quot;-&quot;??_);_(@_)">
                  <c:v>2709373.7094859798</c:v>
                </c:pt>
                <c:pt idx="19" formatCode="_(* #,##0_);_(* \(#,##0\);_(* &quot;-&quot;??_);_(@_)">
                  <c:v>2700000</c:v>
                </c:pt>
                <c:pt idx="20" formatCode="_(* #,##0_);_(* \(#,##0\);_(* &quot;-&quot;??_);_(@_)">
                  <c:v>411320.42093803862</c:v>
                </c:pt>
                <c:pt idx="21" formatCode="_(* #,##0_);_(* \(#,##0\);_(* &quot;-&quot;??_);_(@_)">
                  <c:v>449360.42819559103</c:v>
                </c:pt>
                <c:pt idx="22" formatCode="_(* #,##0_);_(* \(#,##0\);_(* &quot;-&quot;??_);_(@_)">
                  <c:v>462561.00879978231</c:v>
                </c:pt>
                <c:pt idx="23" formatCode="_(* #,##0_);_(* \(#,##0\);_(* &quot;-&quot;??_);_(@_)">
                  <c:v>447268.89231606643</c:v>
                </c:pt>
                <c:pt idx="24" formatCode="_(* #,##0_);_(* \(#,##0\);_(* &quot;-&quot;??_);_(@_)">
                  <c:v>434248.84332758782</c:v>
                </c:pt>
                <c:pt idx="25" formatCode="_(* #,##0_);_(* \(#,##0\);_(* &quot;-&quot;??_);_(@_)">
                  <c:v>414749.1608455049</c:v>
                </c:pt>
                <c:pt idx="26" formatCode="_(* #,##0_);_(* \(#,##0\);_(* &quot;-&quot;??_);_(@_)">
                  <c:v>441200.67132359609</c:v>
                </c:pt>
                <c:pt idx="27" formatCode="_(* #,##0_);_(* \(#,##0\);_(* &quot;-&quot;??_);_(@_)">
                  <c:v>445311.16755874082</c:v>
                </c:pt>
                <c:pt idx="28" formatCode="_(* #,##0_);_(* \(#,##0\);_(* &quot;-&quot;??_);_(@_)">
                  <c:v>453214.64211194776</c:v>
                </c:pt>
                <c:pt idx="29" formatCode="_(* #,##0_);_(* \(#,##0\);_(* &quot;-&quot;??_);_(@_)">
                  <c:v>431285.94756418397</c:v>
                </c:pt>
                <c:pt idx="30" formatCode="_(* #,##0_);_(* \(#,##0\);_(* &quot;-&quot;??_);_(@_)">
                  <c:v>0</c:v>
                </c:pt>
              </c:numCache>
            </c:numRef>
          </c:val>
          <c:smooth val="0"/>
          <c:extLst>
            <c:ext xmlns:c16="http://schemas.microsoft.com/office/drawing/2014/chart" uri="{C3380CC4-5D6E-409C-BE32-E72D297353CC}">
              <c16:uniqueId val="{0000000D-0A42-4B23-B4F3-13E2B315ABE7}"/>
            </c:ext>
          </c:extLst>
        </c:ser>
        <c:dLbls>
          <c:showLegendKey val="0"/>
          <c:showVal val="0"/>
          <c:showCatName val="0"/>
          <c:showSerName val="0"/>
          <c:showPercent val="0"/>
          <c:showBubbleSize val="0"/>
        </c:dLbls>
        <c:smooth val="0"/>
        <c:axId val="501858287"/>
        <c:axId val="501852527"/>
      </c:lineChart>
      <c:catAx>
        <c:axId val="50185828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1852527"/>
        <c:crosses val="autoZero"/>
        <c:auto val="1"/>
        <c:lblAlgn val="ctr"/>
        <c:lblOffset val="100"/>
        <c:noMultiLvlLbl val="0"/>
      </c:catAx>
      <c:valAx>
        <c:axId val="50185252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Metric Tons CO2</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01858287"/>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NOx Emissions </a:t>
            </a:r>
            <a:r>
              <a:rPr lang="en-US" baseline="0"/>
              <a:t>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Emissions!$C$72</c:f>
              <c:strCache>
                <c:ptCount val="1"/>
                <c:pt idx="0">
                  <c:v>NOx 
(Metric Tons)</c:v>
                </c:pt>
              </c:strCache>
            </c:strRef>
          </c:tx>
          <c:spPr>
            <a:solidFill>
              <a:schemeClr val="accent1"/>
            </a:solidFill>
            <a:ln>
              <a:noFill/>
            </a:ln>
            <a:effectLst/>
          </c:spPr>
          <c:invertIfNegative val="0"/>
          <c:cat>
            <c:numRef>
              <c:f>Emissions!$B$73:$B$85</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Emissions!$C$73:$C$85</c:f>
              <c:numCache>
                <c:formatCode>_(* #,##0_);_(* \(#,##0\);_(* "-"??_);_(@_)</c:formatCode>
                <c:ptCount val="13"/>
                <c:pt idx="0">
                  <c:v>1596.2079288759867</c:v>
                </c:pt>
                <c:pt idx="1">
                  <c:v>588.76893767576883</c:v>
                </c:pt>
                <c:pt idx="2">
                  <c:v>3015.9666152590044</c:v>
                </c:pt>
                <c:pt idx="3">
                  <c:v>8978</c:v>
                </c:pt>
                <c:pt idx="4">
                  <c:v>598.74807221264643</c:v>
                </c:pt>
                <c:pt idx="5">
                  <c:v>583.77937040733013</c:v>
                </c:pt>
                <c:pt idx="6">
                  <c:v>573.34663884604925</c:v>
                </c:pt>
                <c:pt idx="7">
                  <c:v>1730.4726480994284</c:v>
                </c:pt>
                <c:pt idx="8">
                  <c:v>1354.8943118933141</c:v>
                </c:pt>
                <c:pt idx="9">
                  <c:v>650.4581329946476</c:v>
                </c:pt>
                <c:pt idx="10">
                  <c:v>5266.7150503492703</c:v>
                </c:pt>
                <c:pt idx="11">
                  <c:v>440.44271069581794</c:v>
                </c:pt>
                <c:pt idx="12">
                  <c:v>456.77220357434459</c:v>
                </c:pt>
              </c:numCache>
            </c:numRef>
          </c:val>
          <c:extLst>
            <c:ext xmlns:c16="http://schemas.microsoft.com/office/drawing/2014/chart" uri="{C3380CC4-5D6E-409C-BE32-E72D297353CC}">
              <c16:uniqueId val="{00000000-3D6A-4845-BEF4-49E1FE63B778}"/>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NOx</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SOx Emissions </a:t>
            </a:r>
            <a:r>
              <a:rPr lang="en-US" baseline="0"/>
              <a:t> (Metric Tons)</a:t>
            </a:r>
          </a:p>
          <a:p>
            <a:pPr>
              <a:defRPr/>
            </a:pPr>
            <a:r>
              <a:rPr lang="en-US" baseline="0"/>
              <a:t>2025-2035</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Emissions!$C$90</c:f>
              <c:strCache>
                <c:ptCount val="1"/>
                <c:pt idx="0">
                  <c:v>SOx 
(Metric Tons)</c:v>
                </c:pt>
              </c:strCache>
            </c:strRef>
          </c:tx>
          <c:spPr>
            <a:solidFill>
              <a:schemeClr val="accent1"/>
            </a:solidFill>
            <a:ln>
              <a:noFill/>
            </a:ln>
            <a:effectLst/>
          </c:spPr>
          <c:invertIfNegative val="0"/>
          <c:cat>
            <c:numRef>
              <c:f>Emissions!$B$91:$B$103</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Emissions!$C$91:$C$103</c:f>
              <c:numCache>
                <c:formatCode>_(* #,##0_);_(* \(#,##0\);_(* "-"??_);_(@_)</c:formatCode>
                <c:ptCount val="13"/>
                <c:pt idx="0">
                  <c:v>49.442075659983665</c:v>
                </c:pt>
                <c:pt idx="1">
                  <c:v>8.1647464392633573</c:v>
                </c:pt>
                <c:pt idx="2">
                  <c:v>87.997822734282863</c:v>
                </c:pt>
                <c:pt idx="3">
                  <c:v>1036</c:v>
                </c:pt>
                <c:pt idx="4">
                  <c:v>6.8039553660527972</c:v>
                </c:pt>
                <c:pt idx="5">
                  <c:v>3.6287761952281592</c:v>
                </c:pt>
                <c:pt idx="6">
                  <c:v>3.6287761952281592</c:v>
                </c:pt>
                <c:pt idx="7">
                  <c:v>20.411866098158399</c:v>
                </c:pt>
                <c:pt idx="8">
                  <c:v>17.236686927333757</c:v>
                </c:pt>
                <c:pt idx="9">
                  <c:v>3.6287761952281592</c:v>
                </c:pt>
                <c:pt idx="10">
                  <c:v>561.55311621155749</c:v>
                </c:pt>
                <c:pt idx="11">
                  <c:v>0</c:v>
                </c:pt>
                <c:pt idx="12">
                  <c:v>0.9071940488070398</c:v>
                </c:pt>
              </c:numCache>
            </c:numRef>
          </c:val>
          <c:extLst>
            <c:ext xmlns:c16="http://schemas.microsoft.com/office/drawing/2014/chart" uri="{C3380CC4-5D6E-409C-BE32-E72D297353CC}">
              <c16:uniqueId val="{00000000-94FA-418B-AEE1-431B00E9C281}"/>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SOx</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2035 CO</a:t>
            </a:r>
            <a:r>
              <a:rPr lang="en-US" baseline="-25000"/>
              <a:t>2</a:t>
            </a:r>
            <a:r>
              <a:rPr lang="en-US"/>
              <a:t> Emissions (Metric</a:t>
            </a:r>
            <a:r>
              <a:rPr lang="en-US" baseline="0"/>
              <a:t> Tons)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spPr>
            <a:solidFill>
              <a:schemeClr val="accent1">
                <a:lumMod val="40000"/>
                <a:lumOff val="60000"/>
              </a:schemeClr>
            </a:solidFill>
            <a:ln>
              <a:noFill/>
            </a:ln>
            <a:effectLst/>
          </c:spPr>
          <c:invertIfNegative val="0"/>
          <c:val>
            <c:numRef>
              <c:f>Emissions!$AG$7:$AG$19</c:f>
              <c:numCache>
                <c:formatCode>_(* #,##0_);_(* \(#,##0\);_(* "-"??_);_(@_)</c:formatCode>
                <c:ptCount val="13"/>
                <c:pt idx="0">
                  <c:v>1619281.5023133447</c:v>
                </c:pt>
                <c:pt idx="1">
                  <c:v>0</c:v>
                </c:pt>
                <c:pt idx="2">
                  <c:v>3221099.9727841788</c:v>
                </c:pt>
                <c:pt idx="3">
                  <c:v>4487004</c:v>
                </c:pt>
                <c:pt idx="4">
                  <c:v>0</c:v>
                </c:pt>
                <c:pt idx="5">
                  <c:v>0</c:v>
                </c:pt>
                <c:pt idx="6">
                  <c:v>0</c:v>
                </c:pt>
                <c:pt idx="7">
                  <c:v>0</c:v>
                </c:pt>
                <c:pt idx="8">
                  <c:v>0</c:v>
                </c:pt>
                <c:pt idx="9">
                  <c:v>663628.77619522822</c:v>
                </c:pt>
                <c:pt idx="10">
                  <c:v>2304714.2338746255</c:v>
                </c:pt>
                <c:pt idx="11">
                  <c:v>0</c:v>
                </c:pt>
                <c:pt idx="12">
                  <c:v>0</c:v>
                </c:pt>
              </c:numCache>
            </c:numRef>
          </c:val>
          <c:extLst>
            <c:ext xmlns:c16="http://schemas.microsoft.com/office/drawing/2014/chart" uri="{C3380CC4-5D6E-409C-BE32-E72D297353CC}">
              <c16:uniqueId val="{00000000-6B45-416E-89E6-8DAA188C43ED}"/>
            </c:ext>
          </c:extLst>
        </c:ser>
        <c:dLbls>
          <c:showLegendKey val="0"/>
          <c:showVal val="0"/>
          <c:showCatName val="0"/>
          <c:showSerName val="0"/>
          <c:showPercent val="0"/>
          <c:showBubbleSize val="0"/>
        </c:dLbls>
        <c:gapWidth val="219"/>
        <c:overlap val="-27"/>
        <c:axId val="762733151"/>
        <c:axId val="762734111"/>
      </c:barChart>
      <c:catAx>
        <c:axId val="762733151"/>
        <c:scaling>
          <c:orientation val="minMax"/>
        </c:scaling>
        <c:delete val="0"/>
        <c:axPos val="b"/>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Portfolio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2734111"/>
        <c:crosses val="autoZero"/>
        <c:auto val="1"/>
        <c:lblAlgn val="ctr"/>
        <c:lblOffset val="100"/>
        <c:noMultiLvlLbl val="0"/>
      </c:catAx>
      <c:valAx>
        <c:axId val="7627341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Metric Tons CO2</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2733151"/>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ERCOT-Wide CO</a:t>
            </a:r>
            <a:r>
              <a:rPr lang="en-US" baseline="-25000"/>
              <a:t>2</a:t>
            </a:r>
            <a:r>
              <a:rPr lang="en-US"/>
              <a:t> Emissions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Emissions!$C$125</c:f>
              <c:strCache>
                <c:ptCount val="1"/>
                <c:pt idx="0">
                  <c:v>CO2 
(Million Metric Tons)</c:v>
                </c:pt>
              </c:strCache>
            </c:strRef>
          </c:tx>
          <c:spPr>
            <a:solidFill>
              <a:schemeClr val="accent1"/>
            </a:solidFill>
            <a:ln>
              <a:noFill/>
            </a:ln>
            <a:effectLst/>
          </c:spPr>
          <c:invertIfNegative val="0"/>
          <c:cat>
            <c:numRef>
              <c:f>Emissions!$B$126:$B$138</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Emissions!$C$126:$C$138</c:f>
              <c:numCache>
                <c:formatCode>_(* #,##0_);_(* \(#,##0\);_(* "-"??_);_(@_)</c:formatCode>
                <c:ptCount val="13"/>
                <c:pt idx="0">
                  <c:v>1876.8797405425021</c:v>
                </c:pt>
                <c:pt idx="1">
                  <c:v>1866.1006214279237</c:v>
                </c:pt>
                <c:pt idx="2">
                  <c:v>1876.4512201759956</c:v>
                </c:pt>
                <c:pt idx="3">
                  <c:v>1872.9190470000001</c:v>
                </c:pt>
                <c:pt idx="4">
                  <c:v>1866.1828930418217</c:v>
                </c:pt>
                <c:pt idx="5">
                  <c:v>1874.3388446883789</c:v>
                </c:pt>
                <c:pt idx="6">
                  <c:v>1866.6647505216367</c:v>
                </c:pt>
                <c:pt idx="7">
                  <c:v>1864.5628127551483</c:v>
                </c:pt>
                <c:pt idx="8">
                  <c:v>1865.4237535153768</c:v>
                </c:pt>
                <c:pt idx="9">
                  <c:v>1867.0218742629047</c:v>
                </c:pt>
                <c:pt idx="10">
                  <c:v>1861.2636759502859</c:v>
                </c:pt>
                <c:pt idx="11">
                  <c:v>1862.2211516828452</c:v>
                </c:pt>
                <c:pt idx="12">
                  <c:v>1864.2510636850222</c:v>
                </c:pt>
              </c:numCache>
            </c:numRef>
          </c:val>
          <c:extLst>
            <c:ext xmlns:c16="http://schemas.microsoft.com/office/drawing/2014/chart" uri="{C3380CC4-5D6E-409C-BE32-E72D297353CC}">
              <c16:uniqueId val="{00000000-D2EF-4FA0-BDF3-7D6C24C6B3BC}"/>
            </c:ext>
          </c:extLst>
        </c:ser>
        <c:dLbls>
          <c:showLegendKey val="0"/>
          <c:showVal val="0"/>
          <c:showCatName val="0"/>
          <c:showSerName val="0"/>
          <c:showPercent val="0"/>
          <c:showBubbleSize val="0"/>
        </c:dLbls>
        <c:gapWidth val="219"/>
        <c:overlap val="-27"/>
        <c:axId val="1298020575"/>
        <c:axId val="1298035455"/>
      </c:barChart>
      <c:catAx>
        <c:axId val="1298020575"/>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100" b="1"/>
                  <a:t>Portfolio #</a:t>
                </a:r>
                <a:endParaRPr lang="en-US" b="1"/>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98035455"/>
        <c:crosses val="autoZero"/>
        <c:auto val="1"/>
        <c:lblAlgn val="ctr"/>
        <c:lblOffset val="100"/>
        <c:noMultiLvlLbl val="0"/>
      </c:catAx>
      <c:valAx>
        <c:axId val="1298035455"/>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Million</a:t>
                </a:r>
                <a:r>
                  <a:rPr lang="en-US" baseline="0"/>
                  <a:t> Metric</a:t>
                </a:r>
                <a:r>
                  <a:rPr lang="en-US"/>
                  <a:t> Tons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98020575"/>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PM Emissions  (Metric Tons) 2025-2035</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Emissions!$C$108</c:f>
              <c:strCache>
                <c:ptCount val="1"/>
                <c:pt idx="0">
                  <c:v>PM 
(Metric Tons)</c:v>
                </c:pt>
              </c:strCache>
            </c:strRef>
          </c:tx>
          <c:spPr>
            <a:solidFill>
              <a:schemeClr val="accent1"/>
            </a:solidFill>
            <a:ln>
              <a:noFill/>
            </a:ln>
            <a:effectLst/>
          </c:spPr>
          <c:invertIfNegative val="0"/>
          <c:cat>
            <c:numRef>
              <c:f>Emissions!$B$109:$B$121</c:f>
              <c:numCache>
                <c:formatCode>General</c:formatCode>
                <c:ptCount val="13"/>
                <c:pt idx="0">
                  <c:v>1</c:v>
                </c:pt>
                <c:pt idx="1">
                  <c:v>2</c:v>
                </c:pt>
                <c:pt idx="2">
                  <c:v>3</c:v>
                </c:pt>
                <c:pt idx="3">
                  <c:v>4</c:v>
                </c:pt>
                <c:pt idx="4">
                  <c:v>5</c:v>
                </c:pt>
                <c:pt idx="5">
                  <c:v>6</c:v>
                </c:pt>
                <c:pt idx="6">
                  <c:v>7</c:v>
                </c:pt>
                <c:pt idx="7">
                  <c:v>8</c:v>
                </c:pt>
                <c:pt idx="8">
                  <c:v>9</c:v>
                </c:pt>
                <c:pt idx="9">
                  <c:v>10</c:v>
                </c:pt>
                <c:pt idx="10">
                  <c:v>11</c:v>
                </c:pt>
                <c:pt idx="11">
                  <c:v>12</c:v>
                </c:pt>
                <c:pt idx="12">
                  <c:v>13</c:v>
                </c:pt>
              </c:numCache>
            </c:numRef>
          </c:cat>
          <c:val>
            <c:numRef>
              <c:f>Emissions!$C$109:$C$121</c:f>
              <c:numCache>
                <c:formatCode>General</c:formatCode>
                <c:ptCount val="13"/>
                <c:pt idx="0">
                  <c:v>389</c:v>
                </c:pt>
                <c:pt idx="1">
                  <c:v>152</c:v>
                </c:pt>
                <c:pt idx="2">
                  <c:v>761</c:v>
                </c:pt>
                <c:pt idx="3">
                  <c:v>869</c:v>
                </c:pt>
                <c:pt idx="4">
                  <c:v>153</c:v>
                </c:pt>
                <c:pt idx="5">
                  <c:v>150</c:v>
                </c:pt>
                <c:pt idx="6">
                  <c:v>148</c:v>
                </c:pt>
                <c:pt idx="7">
                  <c:v>259</c:v>
                </c:pt>
                <c:pt idx="8">
                  <c:v>235</c:v>
                </c:pt>
                <c:pt idx="9">
                  <c:v>554</c:v>
                </c:pt>
                <c:pt idx="10">
                  <c:v>167</c:v>
                </c:pt>
                <c:pt idx="11">
                  <c:v>114</c:v>
                </c:pt>
                <c:pt idx="12">
                  <c:v>118</c:v>
                </c:pt>
              </c:numCache>
            </c:numRef>
          </c:val>
          <c:extLst>
            <c:ext xmlns:c16="http://schemas.microsoft.com/office/drawing/2014/chart" uri="{C3380CC4-5D6E-409C-BE32-E72D297353CC}">
              <c16:uniqueId val="{00000000-9DA0-4D1E-9337-E07A6E48B8F0}"/>
            </c:ext>
          </c:extLst>
        </c:ser>
        <c:dLbls>
          <c:showLegendKey val="0"/>
          <c:showVal val="0"/>
          <c:showCatName val="0"/>
          <c:showSerName val="0"/>
          <c:showPercent val="0"/>
          <c:showBubbleSize val="0"/>
        </c:dLbls>
        <c:gapWidth val="150"/>
        <c:overlap val="100"/>
        <c:axId val="1271311887"/>
        <c:axId val="1271312367"/>
      </c:barChart>
      <c:catAx>
        <c:axId val="1271311887"/>
        <c:scaling>
          <c:orientation val="minMax"/>
        </c:scaling>
        <c:delete val="0"/>
        <c:axPos val="b"/>
        <c:title>
          <c:tx>
            <c:rich>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Portfolio #</a:t>
                </a:r>
              </a:p>
            </c:rich>
          </c:tx>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2367"/>
        <c:crosses val="autoZero"/>
        <c:auto val="1"/>
        <c:lblAlgn val="ctr"/>
        <c:lblOffset val="100"/>
        <c:noMultiLvlLbl val="0"/>
      </c:catAx>
      <c:valAx>
        <c:axId val="1271312367"/>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r>
                  <a:rPr lang="en-US" sz="1100" b="1"/>
                  <a:t>Metric Tons PM</a:t>
                </a:r>
              </a:p>
            </c:rich>
          </c:tx>
          <c:overlay val="0"/>
          <c:spPr>
            <a:noFill/>
            <a:ln>
              <a:noFill/>
            </a:ln>
            <a:effectLst/>
          </c:spPr>
          <c:txPr>
            <a:bodyPr rot="-54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7131188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 of load matched</a:t>
            </a:r>
            <a:r>
              <a:rPr lang="en-US" baseline="0"/>
              <a:t> with carbon-free energy 2035 - range accounts for curtailment </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spPr>
            <a:noFill/>
            <a:ln>
              <a:noFill/>
            </a:ln>
            <a:effectLst/>
          </c:spPr>
          <c:invertIfNegative val="0"/>
          <c:val>
            <c:numRef>
              <c:f>'CF % of load'!$L$6:$L$18</c:f>
              <c:numCache>
                <c:formatCode>0%</c:formatCode>
                <c:ptCount val="13"/>
                <c:pt idx="0">
                  <c:v>0.48062975935334007</c:v>
                </c:pt>
                <c:pt idx="1">
                  <c:v>0.74696839280859617</c:v>
                </c:pt>
                <c:pt idx="2">
                  <c:v>0.62893422536925359</c:v>
                </c:pt>
                <c:pt idx="3">
                  <c:v>0.48501727906594966</c:v>
                </c:pt>
                <c:pt idx="4">
                  <c:v>0.75718183918182413</c:v>
                </c:pt>
                <c:pt idx="5">
                  <c:v>0.63072402211021927</c:v>
                </c:pt>
                <c:pt idx="6">
                  <c:v>0.76085780556313976</c:v>
                </c:pt>
                <c:pt idx="7">
                  <c:v>0.75598276162864975</c:v>
                </c:pt>
                <c:pt idx="8">
                  <c:v>0.75453115950086502</c:v>
                </c:pt>
                <c:pt idx="9">
                  <c:v>0.75564360976641132</c:v>
                </c:pt>
                <c:pt idx="10">
                  <c:v>0.75487934639930876</c:v>
                </c:pt>
                <c:pt idx="11">
                  <c:v>0.88703492658250216</c:v>
                </c:pt>
                <c:pt idx="12">
                  <c:v>0.82406246190773036</c:v>
                </c:pt>
              </c:numCache>
            </c:numRef>
          </c:val>
          <c:extLst>
            <c:ext xmlns:c16="http://schemas.microsoft.com/office/drawing/2014/chart" uri="{C3380CC4-5D6E-409C-BE32-E72D297353CC}">
              <c16:uniqueId val="{00000000-2001-4D54-BD60-E9598081ADAA}"/>
            </c:ext>
          </c:extLst>
        </c:ser>
        <c:ser>
          <c:idx val="2"/>
          <c:order val="1"/>
          <c:spPr>
            <a:solidFill>
              <a:schemeClr val="accent1">
                <a:lumMod val="60000"/>
                <a:lumOff val="40000"/>
              </a:schemeClr>
            </a:solidFill>
            <a:ln>
              <a:noFill/>
            </a:ln>
            <a:effectLst/>
          </c:spPr>
          <c:invertIfNegative val="0"/>
          <c:val>
            <c:numRef>
              <c:f>'CF % of load'!$AG$6:$AG$18</c:f>
              <c:numCache>
                <c:formatCode>0%</c:formatCode>
                <c:ptCount val="13"/>
                <c:pt idx="0">
                  <c:v>6.4806208599172965E-2</c:v>
                </c:pt>
                <c:pt idx="1">
                  <c:v>0.1356533381634718</c:v>
                </c:pt>
                <c:pt idx="2">
                  <c:v>0.12399755826638836</c:v>
                </c:pt>
                <c:pt idx="3">
                  <c:v>6.2750141055997022E-2</c:v>
                </c:pt>
                <c:pt idx="4">
                  <c:v>0.13795109238355907</c:v>
                </c:pt>
                <c:pt idx="5">
                  <c:v>0.12886453909564977</c:v>
                </c:pt>
                <c:pt idx="6">
                  <c:v>0.13740040502394768</c:v>
                </c:pt>
                <c:pt idx="7">
                  <c:v>0.13431220410322986</c:v>
                </c:pt>
                <c:pt idx="8">
                  <c:v>0.13509010603606886</c:v>
                </c:pt>
                <c:pt idx="9">
                  <c:v>0.13354357931370942</c:v>
                </c:pt>
                <c:pt idx="10">
                  <c:v>0.13477373217067423</c:v>
                </c:pt>
                <c:pt idx="11">
                  <c:v>0.21344124034493217</c:v>
                </c:pt>
                <c:pt idx="12">
                  <c:v>0.20452246185655243</c:v>
                </c:pt>
              </c:numCache>
            </c:numRef>
          </c:val>
          <c:extLst>
            <c:ext xmlns:c16="http://schemas.microsoft.com/office/drawing/2014/chart" uri="{C3380CC4-5D6E-409C-BE32-E72D297353CC}">
              <c16:uniqueId val="{00000001-2001-4D54-BD60-E9598081ADAA}"/>
            </c:ext>
          </c:extLst>
        </c:ser>
        <c:dLbls>
          <c:showLegendKey val="0"/>
          <c:showVal val="0"/>
          <c:showCatName val="0"/>
          <c:showSerName val="0"/>
          <c:showPercent val="0"/>
          <c:showBubbleSize val="0"/>
        </c:dLbls>
        <c:gapWidth val="150"/>
        <c:overlap val="100"/>
        <c:axId val="2053167743"/>
        <c:axId val="2053176383"/>
      </c:barChart>
      <c:catAx>
        <c:axId val="2053167743"/>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Portfolio</a:t>
                </a:r>
                <a:r>
                  <a:rPr lang="en-US" baseline="0"/>
                  <a:t>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76383"/>
        <c:crosses val="autoZero"/>
        <c:auto val="1"/>
        <c:lblAlgn val="ctr"/>
        <c:lblOffset val="100"/>
        <c:noMultiLvlLbl val="0"/>
      </c:catAx>
      <c:valAx>
        <c:axId val="2053176383"/>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Carbon-free of load</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5316774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3" Type="http://schemas.openxmlformats.org/officeDocument/2006/relationships/chart" Target="../charts/chart7.xml"/><Relationship Id="rId7" Type="http://schemas.openxmlformats.org/officeDocument/2006/relationships/chart" Target="../charts/chart11.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_rels/drawing6.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1</xdr:col>
      <xdr:colOff>11429</xdr:colOff>
      <xdr:row>21</xdr:row>
      <xdr:rowOff>11430</xdr:rowOff>
    </xdr:from>
    <xdr:to>
      <xdr:col>5</xdr:col>
      <xdr:colOff>706754</xdr:colOff>
      <xdr:row>32</xdr:row>
      <xdr:rowOff>123825</xdr:rowOff>
    </xdr:to>
    <xdr:sp macro="" textlink="">
      <xdr:nvSpPr>
        <xdr:cNvPr id="2" name="TextBox 1">
          <a:extLst>
            <a:ext uri="{FF2B5EF4-FFF2-40B4-BE49-F238E27FC236}">
              <a16:creationId xmlns:a16="http://schemas.microsoft.com/office/drawing/2014/main" id="{5EECB061-78B2-A2C2-A861-F003E3E25901}"/>
            </a:ext>
          </a:extLst>
        </xdr:cNvPr>
        <xdr:cNvSpPr txBox="1"/>
      </xdr:nvSpPr>
      <xdr:spPr>
        <a:xfrm>
          <a:off x="621029" y="4183380"/>
          <a:ext cx="5219700" cy="21031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200" b="0" i="0" u="none" strike="noStrike">
              <a:solidFill>
                <a:schemeClr val="dk1"/>
              </a:solidFill>
              <a:effectLst/>
              <a:latin typeface="Aptos" panose="020B0004020202020204" pitchFamily="34" charset="0"/>
              <a:ea typeface="+mn-ea"/>
              <a:cs typeface="+mn-cs"/>
            </a:rPr>
            <a:t>“Net Cost” = Total capital + O&amp;M costs to generate power – Total revenue from sale of power for a given portfolio mix</a:t>
          </a:r>
          <a:r>
            <a:rPr lang="en-US" sz="1200" b="0" i="0">
              <a:solidFill>
                <a:schemeClr val="dk1"/>
              </a:solidFill>
              <a:effectLst/>
              <a:latin typeface="Aptos" panose="020B0004020202020204" pitchFamily="34" charset="0"/>
              <a:ea typeface="+mn-ea"/>
              <a:cs typeface="+mn-cs"/>
            </a:rPr>
            <a:t>​</a:t>
          </a:r>
        </a:p>
        <a:p>
          <a:pPr rtl="0" fontAlgn="base"/>
          <a:endParaRPr lang="en-US" sz="1200" b="0" i="0" u="none" strike="noStrike">
            <a:solidFill>
              <a:schemeClr val="dk1"/>
            </a:solidFill>
            <a:effectLst/>
            <a:latin typeface="Aptos" panose="020B0004020202020204" pitchFamily="34" charset="0"/>
            <a:ea typeface="+mn-ea"/>
            <a:cs typeface="+mn-cs"/>
          </a:endParaRPr>
        </a:p>
        <a:p>
          <a:pPr rtl="0" fontAlgn="base"/>
          <a:r>
            <a:rPr lang="en-US" sz="1200" b="0" i="0" u="none" strike="noStrike">
              <a:solidFill>
                <a:schemeClr val="dk1"/>
              </a:solidFill>
              <a:effectLst/>
              <a:latin typeface="Aptos" panose="020B0004020202020204" pitchFamily="34" charset="0"/>
              <a:ea typeface="+mn-ea"/>
              <a:cs typeface="+mn-cs"/>
            </a:rPr>
            <a:t>Capital costs for new assets amortized (spread out evenly) over expected life of asset</a:t>
          </a:r>
          <a:r>
            <a:rPr lang="en-US" sz="1200" b="0" i="0">
              <a:solidFill>
                <a:schemeClr val="dk1"/>
              </a:solidFill>
              <a:effectLst/>
              <a:latin typeface="Aptos" panose="020B0004020202020204" pitchFamily="34" charset="0"/>
              <a:ea typeface="+mn-ea"/>
              <a:cs typeface="+mn-cs"/>
            </a:rPr>
            <a:t>​</a:t>
          </a:r>
        </a:p>
        <a:p>
          <a:pPr rtl="0" fontAlgn="base"/>
          <a:r>
            <a:rPr lang="en-US" sz="1200" b="0" i="0" u="none" strike="noStrike">
              <a:solidFill>
                <a:schemeClr val="dk1"/>
              </a:solidFill>
              <a:effectLst/>
              <a:latin typeface="Aptos" panose="020B0004020202020204" pitchFamily="34" charset="0"/>
              <a:ea typeface="+mn-ea"/>
              <a:cs typeface="+mn-cs"/>
            </a:rPr>
            <a:t>O&amp;M costs include fuel, personnel, regular maintenance, etc.</a:t>
          </a:r>
          <a:r>
            <a:rPr lang="en-US" sz="1200" b="0" i="0">
              <a:solidFill>
                <a:schemeClr val="dk1"/>
              </a:solidFill>
              <a:effectLst/>
              <a:latin typeface="Aptos" panose="020B0004020202020204" pitchFamily="34" charset="0"/>
              <a:ea typeface="+mn-ea"/>
              <a:cs typeface="+mn-cs"/>
            </a:rPr>
            <a:t>​</a:t>
          </a:r>
        </a:p>
        <a:p>
          <a:pPr rtl="0" fontAlgn="base"/>
          <a:endParaRPr lang="en-US" sz="1200" b="0" i="0" u="none" strike="noStrike">
            <a:solidFill>
              <a:schemeClr val="dk1"/>
            </a:solidFill>
            <a:effectLst/>
            <a:latin typeface="Aptos" panose="020B0004020202020204" pitchFamily="34" charset="0"/>
            <a:ea typeface="+mn-ea"/>
            <a:cs typeface="+mn-cs"/>
          </a:endParaRPr>
        </a:p>
        <a:p>
          <a:pPr rtl="0" fontAlgn="base"/>
          <a:r>
            <a:rPr lang="en-US" sz="1200" b="0" i="0" u="none" strike="noStrike">
              <a:solidFill>
                <a:schemeClr val="dk1"/>
              </a:solidFill>
              <a:effectLst/>
              <a:latin typeface="Aptos" panose="020B0004020202020204" pitchFamily="34" charset="0"/>
              <a:ea typeface="+mn-ea"/>
              <a:cs typeface="+mn-cs"/>
            </a:rPr>
            <a:t>To compare a single “Net Cost” value across portfolios we use the Net Present Value (NPV) of the annual net costs for the 20-year period 2025-2045 using 7.8% discount rate</a:t>
          </a:r>
          <a:endParaRPr lang="en-US" sz="1200" b="0" i="0">
            <a:solidFill>
              <a:schemeClr val="dk1"/>
            </a:solidFill>
            <a:effectLst/>
            <a:latin typeface="Aptos" panose="020B0004020202020204" pitchFamily="34" charset="0"/>
            <a:ea typeface="+mn-ea"/>
            <a:cs typeface="+mn-cs"/>
          </a:endParaRP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81915</xdr:colOff>
      <xdr:row>45</xdr:row>
      <xdr:rowOff>60007</xdr:rowOff>
    </xdr:from>
    <xdr:to>
      <xdr:col>12</xdr:col>
      <xdr:colOff>990600</xdr:colOff>
      <xdr:row>67</xdr:row>
      <xdr:rowOff>30480</xdr:rowOff>
    </xdr:to>
    <xdr:graphicFrame macro="">
      <xdr:nvGraphicFramePr>
        <xdr:cNvPr id="9" name="Chart 8">
          <a:extLst>
            <a:ext uri="{FF2B5EF4-FFF2-40B4-BE49-F238E27FC236}">
              <a16:creationId xmlns:a16="http://schemas.microsoft.com/office/drawing/2014/main" id="{39DB24A9-40A9-46F1-BB3E-514A8D6EC422}"/>
            </a:ext>
            <a:ext uri="{147F2762-F138-4A5C-976F-8EAC2B608ADB}">
              <a16:predDERef xmlns:a16="http://schemas.microsoft.com/office/drawing/2014/main" pred="{6A9E8AEA-2981-A251-EFD3-87874006736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910590</xdr:colOff>
      <xdr:row>2</xdr:row>
      <xdr:rowOff>179071</xdr:rowOff>
    </xdr:from>
    <xdr:to>
      <xdr:col>7</xdr:col>
      <xdr:colOff>215265</xdr:colOff>
      <xdr:row>6</xdr:row>
      <xdr:rowOff>150495</xdr:rowOff>
    </xdr:to>
    <xdr:sp macro="" textlink="">
      <xdr:nvSpPr>
        <xdr:cNvPr id="11" name="TextBox 10">
          <a:extLst>
            <a:ext uri="{FF2B5EF4-FFF2-40B4-BE49-F238E27FC236}">
              <a16:creationId xmlns:a16="http://schemas.microsoft.com/office/drawing/2014/main" id="{1E70767E-F74F-4D7C-BD13-8E86310D4DAD}"/>
            </a:ext>
          </a:extLst>
        </xdr:cNvPr>
        <xdr:cNvSpPr txBox="1"/>
      </xdr:nvSpPr>
      <xdr:spPr>
        <a:xfrm>
          <a:off x="910590" y="541021"/>
          <a:ext cx="6457950" cy="69532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i="0" u="none" strike="noStrike">
              <a:solidFill>
                <a:schemeClr val="dk1"/>
              </a:solidFill>
              <a:effectLst/>
              <a:latin typeface="+mn-lt"/>
              <a:ea typeface="+mn-ea"/>
              <a:cs typeface="+mn-cs"/>
            </a:rPr>
            <a:t>DISCLAIMER:</a:t>
          </a:r>
          <a:r>
            <a:rPr lang="en-US"/>
            <a:t>  </a:t>
          </a:r>
          <a:r>
            <a:rPr lang="en-US" sz="1100" b="0" i="1" u="none" strike="noStrike">
              <a:solidFill>
                <a:schemeClr val="dk1"/>
              </a:solidFill>
              <a:effectLst/>
              <a:latin typeface="+mn-lt"/>
              <a:ea typeface="+mn-ea"/>
              <a:cs typeface="+mn-cs"/>
            </a:rPr>
            <a:t>** These are representative results based on modeling for the 2035 Resource Generation Plan and are not projections of AE's future prices. The results are not inclusive of factors beyond the scope of this Resource Generation Plan modeling.</a:t>
          </a:r>
          <a:r>
            <a:rPr lang="en-US"/>
            <a:t> </a:t>
          </a:r>
          <a:endParaRPr lang="en-US" sz="1100"/>
        </a:p>
      </xdr:txBody>
    </xdr:sp>
    <xdr:clientData/>
  </xdr:twoCellAnchor>
  <xdr:twoCellAnchor>
    <xdr:from>
      <xdr:col>8</xdr:col>
      <xdr:colOff>847726</xdr:colOff>
      <xdr:row>70</xdr:row>
      <xdr:rowOff>137159</xdr:rowOff>
    </xdr:from>
    <xdr:to>
      <xdr:col>21</xdr:col>
      <xdr:colOff>28576</xdr:colOff>
      <xdr:row>87</xdr:row>
      <xdr:rowOff>76200</xdr:rowOff>
    </xdr:to>
    <xdr:graphicFrame macro="">
      <xdr:nvGraphicFramePr>
        <xdr:cNvPr id="13" name="Chart 12">
          <a:extLst>
            <a:ext uri="{FF2B5EF4-FFF2-40B4-BE49-F238E27FC236}">
              <a16:creationId xmlns:a16="http://schemas.microsoft.com/office/drawing/2014/main" id="{B98B2797-B169-46EE-8EF7-0DE5FFDEF745}"/>
            </a:ext>
            <a:ext uri="{147F2762-F138-4A5C-976F-8EAC2B608ADB}">
              <a16:predDERef xmlns:a16="http://schemas.microsoft.com/office/drawing/2014/main" pred="{87EB0B38-EC67-A4D9-7870-69833426DC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354330</xdr:colOff>
      <xdr:row>9</xdr:row>
      <xdr:rowOff>142875</xdr:rowOff>
    </xdr:from>
    <xdr:to>
      <xdr:col>24</xdr:col>
      <xdr:colOff>217171</xdr:colOff>
      <xdr:row>24</xdr:row>
      <xdr:rowOff>104775</xdr:rowOff>
    </xdr:to>
    <xdr:graphicFrame macro="">
      <xdr:nvGraphicFramePr>
        <xdr:cNvPr id="14" name="Chart 13">
          <a:extLst>
            <a:ext uri="{FF2B5EF4-FFF2-40B4-BE49-F238E27FC236}">
              <a16:creationId xmlns:a16="http://schemas.microsoft.com/office/drawing/2014/main" id="{82B9C921-D6FF-47C9-A718-7BAF98122F67}"/>
            </a:ext>
            <a:ext uri="{147F2762-F138-4A5C-976F-8EAC2B608ADB}">
              <a16:predDERef xmlns:a16="http://schemas.microsoft.com/office/drawing/2014/main" pred="{03BAEBAA-E650-418B-8D04-7749A1AB10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167640</xdr:colOff>
      <xdr:row>3</xdr:row>
      <xdr:rowOff>95250</xdr:rowOff>
    </xdr:from>
    <xdr:to>
      <xdr:col>16</xdr:col>
      <xdr:colOff>361950</xdr:colOff>
      <xdr:row>18</xdr:row>
      <xdr:rowOff>123825</xdr:rowOff>
    </xdr:to>
    <xdr:graphicFrame macro="">
      <xdr:nvGraphicFramePr>
        <xdr:cNvPr id="2" name="Chart 1">
          <a:extLst>
            <a:ext uri="{FF2B5EF4-FFF2-40B4-BE49-F238E27FC236}">
              <a16:creationId xmlns:a16="http://schemas.microsoft.com/office/drawing/2014/main" id="{C4A380B0-EAB1-4885-B056-ACB984E0F3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17144</xdr:colOff>
      <xdr:row>21</xdr:row>
      <xdr:rowOff>19050</xdr:rowOff>
    </xdr:from>
    <xdr:to>
      <xdr:col>10</xdr:col>
      <xdr:colOff>485775</xdr:colOff>
      <xdr:row>32</xdr:row>
      <xdr:rowOff>38100</xdr:rowOff>
    </xdr:to>
    <xdr:sp macro="" textlink="">
      <xdr:nvSpPr>
        <xdr:cNvPr id="2" name="TextBox 1">
          <a:extLst>
            <a:ext uri="{FF2B5EF4-FFF2-40B4-BE49-F238E27FC236}">
              <a16:creationId xmlns:a16="http://schemas.microsoft.com/office/drawing/2014/main" id="{5CA99552-0A62-4838-AFA5-FDE13A1CE27D}"/>
            </a:ext>
          </a:extLst>
        </xdr:cNvPr>
        <xdr:cNvSpPr txBox="1"/>
      </xdr:nvSpPr>
      <xdr:spPr>
        <a:xfrm>
          <a:off x="626744" y="3819525"/>
          <a:ext cx="7431406" cy="2009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fontAlgn="base"/>
          <a:r>
            <a:rPr lang="en-US" sz="1400" b="0" i="0" u="none" strike="noStrike">
              <a:solidFill>
                <a:schemeClr val="dk1"/>
              </a:solidFill>
              <a:effectLst/>
              <a:latin typeface="Aptos" panose="020B0004020202020204" pitchFamily="34" charset="0"/>
              <a:ea typeface="+mn-ea"/>
              <a:cs typeface="+mn-cs"/>
            </a:rPr>
            <a:t>“Reliability Risk Hours” = total number of hours in a given year that the model predicts there will be increased risk of local outages</a:t>
          </a:r>
          <a:r>
            <a:rPr lang="en-US" sz="1400" b="0" i="0">
              <a:solidFill>
                <a:schemeClr val="dk1"/>
              </a:solidFill>
              <a:effectLst/>
              <a:latin typeface="Aptos" panose="020B0004020202020204" pitchFamily="34" charset="0"/>
              <a:ea typeface="+mn-ea"/>
              <a:cs typeface="+mn-cs"/>
            </a:rPr>
            <a:t>​</a:t>
          </a:r>
        </a:p>
        <a:p>
          <a:pPr rtl="0" fontAlgn="base"/>
          <a:r>
            <a:rPr lang="en-US" sz="1400" b="0" i="0">
              <a:solidFill>
                <a:schemeClr val="dk1"/>
              </a:solidFill>
              <a:effectLst/>
              <a:latin typeface="Aptos" panose="020B0004020202020204" pitchFamily="34" charset="0"/>
              <a:ea typeface="+mn-ea"/>
              <a:cs typeface="+mn-cs"/>
            </a:rPr>
            <a:t>​</a:t>
          </a:r>
        </a:p>
        <a:p>
          <a:pPr rtl="0" fontAlgn="base"/>
          <a:r>
            <a:rPr lang="en-US" sz="1400" b="0" i="0" u="none" strike="noStrike">
              <a:solidFill>
                <a:schemeClr val="dk1"/>
              </a:solidFill>
              <a:effectLst/>
              <a:latin typeface="Aptos" panose="020B0004020202020204" pitchFamily="34" charset="0"/>
              <a:ea typeface="+mn-ea"/>
              <a:cs typeface="+mn-cs"/>
            </a:rPr>
            <a:t>Local outages in this case are a result of not enough electricity physically available to meet Austin’s load</a:t>
          </a:r>
          <a:r>
            <a:rPr lang="en-US" sz="1400" b="0" i="0">
              <a:solidFill>
                <a:schemeClr val="dk1"/>
              </a:solidFill>
              <a:effectLst/>
              <a:latin typeface="Aptos" panose="020B0004020202020204" pitchFamily="34" charset="0"/>
              <a:ea typeface="+mn-ea"/>
              <a:cs typeface="+mn-cs"/>
            </a:rPr>
            <a:t>​</a:t>
          </a:r>
        </a:p>
        <a:p>
          <a:pPr rtl="0" fontAlgn="base"/>
          <a:r>
            <a:rPr lang="en-US" sz="1400" b="0" i="0">
              <a:solidFill>
                <a:schemeClr val="dk1"/>
              </a:solidFill>
              <a:effectLst/>
              <a:latin typeface="Aptos" panose="020B0004020202020204" pitchFamily="34" charset="0"/>
              <a:ea typeface="+mn-ea"/>
              <a:cs typeface="+mn-cs"/>
            </a:rPr>
            <a:t>​</a:t>
          </a:r>
        </a:p>
        <a:p>
          <a:pPr rtl="0" fontAlgn="base"/>
          <a:r>
            <a:rPr lang="en-US" sz="1400" b="0" i="0" u="none" strike="noStrike">
              <a:solidFill>
                <a:schemeClr val="dk1"/>
              </a:solidFill>
              <a:effectLst/>
              <a:latin typeface="Aptos" panose="020B0004020202020204" pitchFamily="34" charset="0"/>
              <a:ea typeface="+mn-ea"/>
              <a:cs typeface="+mn-cs"/>
            </a:rPr>
            <a:t>Can be caused by high local load, decrease in local power generation, decrease in import capacity, or a combination of these factors</a:t>
          </a:r>
          <a:r>
            <a:rPr lang="en-US" sz="1400" b="0" i="0">
              <a:solidFill>
                <a:schemeClr val="dk1"/>
              </a:solidFill>
              <a:effectLst/>
              <a:latin typeface="Aptos" panose="020B0004020202020204" pitchFamily="34" charset="0"/>
              <a:ea typeface="+mn-ea"/>
              <a:cs typeface="+mn-cs"/>
            </a:rPr>
            <a:t>​</a:t>
          </a:r>
        </a:p>
        <a:p>
          <a:endParaRPr 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4</xdr:col>
      <xdr:colOff>678180</xdr:colOff>
      <xdr:row>51</xdr:row>
      <xdr:rowOff>142875</xdr:rowOff>
    </xdr:from>
    <xdr:to>
      <xdr:col>14</xdr:col>
      <xdr:colOff>646748</xdr:colOff>
      <xdr:row>66</xdr:row>
      <xdr:rowOff>104775</xdr:rowOff>
    </xdr:to>
    <xdr:graphicFrame macro="">
      <xdr:nvGraphicFramePr>
        <xdr:cNvPr id="2" name="Chart 1">
          <a:extLst>
            <a:ext uri="{FF2B5EF4-FFF2-40B4-BE49-F238E27FC236}">
              <a16:creationId xmlns:a16="http://schemas.microsoft.com/office/drawing/2014/main" id="{328172D3-823C-485F-8621-CAB768CB1A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588644</xdr:colOff>
      <xdr:row>24</xdr:row>
      <xdr:rowOff>12381</xdr:rowOff>
    </xdr:from>
    <xdr:to>
      <xdr:col>20</xdr:col>
      <xdr:colOff>182879</xdr:colOff>
      <xdr:row>47</xdr:row>
      <xdr:rowOff>32384</xdr:rowOff>
    </xdr:to>
    <xdr:graphicFrame macro="">
      <xdr:nvGraphicFramePr>
        <xdr:cNvPr id="3" name="Chart 2">
          <a:extLst>
            <a:ext uri="{FF2B5EF4-FFF2-40B4-BE49-F238E27FC236}">
              <a16:creationId xmlns:a16="http://schemas.microsoft.com/office/drawing/2014/main" id="{F866E40C-DCC6-4CC2-9B01-87EB074950C7}"/>
            </a:ext>
            <a:ext uri="{147F2762-F138-4A5C-976F-8EAC2B608ADB}">
              <a16:predDERef xmlns:a16="http://schemas.microsoft.com/office/drawing/2014/main" pred="{734A80B2-E25B-4A89-AC1E-78FA23B6E4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655320</xdr:colOff>
      <xdr:row>70</xdr:row>
      <xdr:rowOff>179070</xdr:rowOff>
    </xdr:from>
    <xdr:to>
      <xdr:col>14</xdr:col>
      <xdr:colOff>621983</xdr:colOff>
      <xdr:row>85</xdr:row>
      <xdr:rowOff>16192</xdr:rowOff>
    </xdr:to>
    <xdr:graphicFrame macro="">
      <xdr:nvGraphicFramePr>
        <xdr:cNvPr id="4" name="Chart 3">
          <a:extLst>
            <a:ext uri="{FF2B5EF4-FFF2-40B4-BE49-F238E27FC236}">
              <a16:creationId xmlns:a16="http://schemas.microsoft.com/office/drawing/2014/main" id="{D5D22320-6B10-40C0-9F68-0358F8FA9DBA}"/>
            </a:ext>
            <a:ext uri="{147F2762-F138-4A5C-976F-8EAC2B608ADB}">
              <a16:predDERef xmlns:a16="http://schemas.microsoft.com/office/drawing/2014/main" pred="{78A0A785-FDD1-9B0B-2215-B9FF5AB2AC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693420</xdr:colOff>
      <xdr:row>88</xdr:row>
      <xdr:rowOff>133350</xdr:rowOff>
    </xdr:from>
    <xdr:to>
      <xdr:col>14</xdr:col>
      <xdr:colOff>660083</xdr:colOff>
      <xdr:row>103</xdr:row>
      <xdr:rowOff>0</xdr:rowOff>
    </xdr:to>
    <xdr:graphicFrame macro="">
      <xdr:nvGraphicFramePr>
        <xdr:cNvPr id="5" name="Chart 4">
          <a:extLst>
            <a:ext uri="{FF2B5EF4-FFF2-40B4-BE49-F238E27FC236}">
              <a16:creationId xmlns:a16="http://schemas.microsoft.com/office/drawing/2014/main" id="{FB430062-DD6C-4669-9E2C-231D6B351D42}"/>
            </a:ext>
            <a:ext uri="{147F2762-F138-4A5C-976F-8EAC2B608ADB}">
              <a16:predDERef xmlns:a16="http://schemas.microsoft.com/office/drawing/2014/main" pred="{D8408EF2-4C84-487D-84C4-9CD87FFB10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15</xdr:col>
      <xdr:colOff>350519</xdr:colOff>
      <xdr:row>51</xdr:row>
      <xdr:rowOff>115251</xdr:rowOff>
    </xdr:from>
    <xdr:to>
      <xdr:col>24</xdr:col>
      <xdr:colOff>716279</xdr:colOff>
      <xdr:row>66</xdr:row>
      <xdr:rowOff>123825</xdr:rowOff>
    </xdr:to>
    <xdr:graphicFrame macro="">
      <xdr:nvGraphicFramePr>
        <xdr:cNvPr id="6" name="Chart 5">
          <a:extLst>
            <a:ext uri="{FF2B5EF4-FFF2-40B4-BE49-F238E27FC236}">
              <a16:creationId xmlns:a16="http://schemas.microsoft.com/office/drawing/2014/main" id="{C6895481-4EA7-48BC-8008-8DB88C98E1F5}"/>
            </a:ext>
            <a:ext uri="{147F2762-F138-4A5C-976F-8EAC2B608ADB}">
              <a16:predDERef xmlns:a16="http://schemas.microsoft.com/office/drawing/2014/main" pred="{AE825E39-265A-47C8-AA0E-99C4368708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xdr:col>
      <xdr:colOff>621982</xdr:colOff>
      <xdr:row>124</xdr:row>
      <xdr:rowOff>44767</xdr:rowOff>
    </xdr:from>
    <xdr:to>
      <xdr:col>14</xdr:col>
      <xdr:colOff>560070</xdr:colOff>
      <xdr:row>138</xdr:row>
      <xdr:rowOff>9525</xdr:rowOff>
    </xdr:to>
    <xdr:graphicFrame macro="">
      <xdr:nvGraphicFramePr>
        <xdr:cNvPr id="8" name="Chart 7">
          <a:extLst>
            <a:ext uri="{FF2B5EF4-FFF2-40B4-BE49-F238E27FC236}">
              <a16:creationId xmlns:a16="http://schemas.microsoft.com/office/drawing/2014/main" id="{F1CA6EA0-2C6B-4148-8D0F-7183BB431AC1}"/>
            </a:ext>
            <a:ext uri="{147F2762-F138-4A5C-976F-8EAC2B608ADB}">
              <a16:predDERef xmlns:a16="http://schemas.microsoft.com/office/drawing/2014/main" pred="{7738110A-95F6-B9F2-CBD6-5D78B232CC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xdr:col>
      <xdr:colOff>744855</xdr:colOff>
      <xdr:row>106</xdr:row>
      <xdr:rowOff>163830</xdr:rowOff>
    </xdr:from>
    <xdr:to>
      <xdr:col>14</xdr:col>
      <xdr:colOff>717233</xdr:colOff>
      <xdr:row>121</xdr:row>
      <xdr:rowOff>173355</xdr:rowOff>
    </xdr:to>
    <xdr:graphicFrame macro="">
      <xdr:nvGraphicFramePr>
        <xdr:cNvPr id="10" name="Chart 9">
          <a:extLst>
            <a:ext uri="{FF2B5EF4-FFF2-40B4-BE49-F238E27FC236}">
              <a16:creationId xmlns:a16="http://schemas.microsoft.com/office/drawing/2014/main" id="{1F50E055-7A87-46D3-BDF3-02EEC612F441}"/>
            </a:ext>
            <a:ext uri="{147F2762-F138-4A5C-976F-8EAC2B608ADB}">
              <a16:predDERef xmlns:a16="http://schemas.microsoft.com/office/drawing/2014/main" pred="{5CCED6F0-ACE9-5258-3120-4E4C83A8F8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13</xdr:col>
      <xdr:colOff>205740</xdr:colOff>
      <xdr:row>4</xdr:row>
      <xdr:rowOff>415290</xdr:rowOff>
    </xdr:from>
    <xdr:to>
      <xdr:col>25</xdr:col>
      <xdr:colOff>304800</xdr:colOff>
      <xdr:row>27</xdr:row>
      <xdr:rowOff>180975</xdr:rowOff>
    </xdr:to>
    <xdr:graphicFrame macro="">
      <xdr:nvGraphicFramePr>
        <xdr:cNvPr id="2" name="Chart 1">
          <a:extLst>
            <a:ext uri="{FF2B5EF4-FFF2-40B4-BE49-F238E27FC236}">
              <a16:creationId xmlns:a16="http://schemas.microsoft.com/office/drawing/2014/main" id="{9B302E34-EC76-4159-B16B-F4EBFE3F3C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hyperlink" Target="https://gcc02.safelinks.protection.outlook.com/?url=https%3A%2F%2Fwww.austintexas.gov%2Fsites%2Fdefault%2Ffiles%2Ffiles%2FNSU%2F2023%2520Federal%2520Poverty%2520Guidelines.pdf&amp;data=05%7C02%7CMatthew.Russell%40austinenergy.com%7Cf40c620604e34fcada5c08dcd1b73264%7C482dc10d91804c99816e70ee2557afd5%7C0%7C0%7C638615831985555694%7CUnknown%7CTWFpbGZsb3d8eyJWIjoiMC4wLjAwMDAiLCJQIjoiV2luMzIiLCJBTiI6Ik1haWwiLCJXVCI6Mn0%3D%7C4000%7C%7C%7C&amp;sdata=HCygp9EAgLIjb9isnpJdbrI%2BK1G07IUZj4%2BNqSBdSAU%3D&amp;reserved=0" TargetMode="Externa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A1D82D-15F6-479A-9F1C-CDE2FE50A092}">
  <sheetPr>
    <pageSetUpPr fitToPage="1"/>
  </sheetPr>
  <dimension ref="A1:O26"/>
  <sheetViews>
    <sheetView tabSelected="1" zoomScale="85" zoomScaleNormal="85" workbookViewId="0"/>
  </sheetViews>
  <sheetFormatPr defaultColWidth="9.109375" defaultRowHeight="14.4" x14ac:dyDescent="0.3"/>
  <cols>
    <col min="2" max="2" width="28.33203125" customWidth="1"/>
    <col min="3" max="15" width="16.109375" customWidth="1"/>
  </cols>
  <sheetData>
    <row r="1" spans="1:15" x14ac:dyDescent="0.3">
      <c r="A1" s="1"/>
      <c r="B1" s="1" t="s">
        <v>0</v>
      </c>
    </row>
    <row r="4" spans="1:15" ht="72" x14ac:dyDescent="0.3">
      <c r="B4" s="15" t="s">
        <v>1</v>
      </c>
      <c r="C4" s="16" t="s">
        <v>2</v>
      </c>
      <c r="D4" s="17" t="s">
        <v>3</v>
      </c>
      <c r="E4" s="14" t="s">
        <v>4</v>
      </c>
      <c r="F4" s="14" t="s">
        <v>5</v>
      </c>
      <c r="G4" s="14" t="s">
        <v>6</v>
      </c>
      <c r="H4" s="14" t="s">
        <v>7</v>
      </c>
      <c r="I4" s="14" t="s">
        <v>8</v>
      </c>
      <c r="J4" s="14" t="s">
        <v>9</v>
      </c>
      <c r="K4" s="14" t="s">
        <v>10</v>
      </c>
      <c r="L4" s="14" t="s">
        <v>11</v>
      </c>
      <c r="M4" s="14" t="s">
        <v>12</v>
      </c>
      <c r="N4" s="14" t="s">
        <v>13</v>
      </c>
      <c r="O4" s="14" t="s">
        <v>14</v>
      </c>
    </row>
    <row r="5" spans="1:15" x14ac:dyDescent="0.3">
      <c r="B5" s="18" t="s">
        <v>15</v>
      </c>
      <c r="C5" s="19"/>
      <c r="D5" s="20"/>
      <c r="E5" s="20"/>
      <c r="F5" s="20"/>
      <c r="G5" s="20"/>
      <c r="H5" s="20"/>
      <c r="I5" s="20"/>
      <c r="J5" s="20"/>
      <c r="K5" s="20"/>
      <c r="L5" s="20"/>
      <c r="M5" s="20"/>
      <c r="N5" s="20"/>
      <c r="O5" s="20"/>
    </row>
    <row r="6" spans="1:15" x14ac:dyDescent="0.3">
      <c r="B6" s="31" t="s">
        <v>16</v>
      </c>
      <c r="C6" s="32"/>
      <c r="D6" s="32">
        <v>700</v>
      </c>
      <c r="E6" s="32">
        <v>118</v>
      </c>
      <c r="F6" s="32"/>
      <c r="G6" s="32">
        <v>700</v>
      </c>
      <c r="H6" s="32">
        <v>118</v>
      </c>
      <c r="I6" s="32">
        <v>700</v>
      </c>
      <c r="J6" s="32">
        <v>700</v>
      </c>
      <c r="K6" s="32">
        <v>700</v>
      </c>
      <c r="L6" s="32">
        <v>700</v>
      </c>
      <c r="M6" s="32">
        <v>700</v>
      </c>
      <c r="N6" s="32">
        <v>1000</v>
      </c>
      <c r="O6" s="32">
        <v>1000</v>
      </c>
    </row>
    <row r="7" spans="1:15" x14ac:dyDescent="0.3">
      <c r="B7" s="31" t="s">
        <v>17</v>
      </c>
      <c r="C7" s="32"/>
      <c r="D7" s="32">
        <v>1100</v>
      </c>
      <c r="E7" s="32">
        <v>932</v>
      </c>
      <c r="F7" s="32"/>
      <c r="G7" s="32">
        <v>1100</v>
      </c>
      <c r="H7" s="32">
        <v>932</v>
      </c>
      <c r="I7" s="32">
        <v>1100</v>
      </c>
      <c r="J7" s="32">
        <v>1100</v>
      </c>
      <c r="K7" s="32">
        <v>1100</v>
      </c>
      <c r="L7" s="32">
        <v>1100</v>
      </c>
      <c r="M7" s="32">
        <v>1100</v>
      </c>
      <c r="N7" s="32">
        <v>1500</v>
      </c>
      <c r="O7" s="32">
        <v>1500</v>
      </c>
    </row>
    <row r="8" spans="1:15" x14ac:dyDescent="0.3">
      <c r="B8" s="31" t="s">
        <v>18</v>
      </c>
      <c r="C8" s="32"/>
      <c r="D8" s="32"/>
      <c r="E8" s="32">
        <v>225</v>
      </c>
      <c r="F8" s="32">
        <v>600</v>
      </c>
      <c r="G8" s="32"/>
      <c r="H8" s="32"/>
      <c r="I8" s="32"/>
      <c r="J8" s="32"/>
      <c r="K8" s="32"/>
      <c r="L8" s="32"/>
      <c r="M8" s="32">
        <v>225</v>
      </c>
      <c r="N8" s="32"/>
      <c r="O8" s="32"/>
    </row>
    <row r="9" spans="1:15" x14ac:dyDescent="0.3">
      <c r="B9" s="31" t="s">
        <v>19</v>
      </c>
      <c r="C9" s="32"/>
      <c r="D9" s="32"/>
      <c r="E9" s="32">
        <v>350</v>
      </c>
      <c r="F9" s="32">
        <v>500</v>
      </c>
      <c r="G9" s="32"/>
      <c r="H9" s="32"/>
      <c r="I9" s="32"/>
      <c r="J9" s="32"/>
      <c r="K9" s="32"/>
      <c r="L9" s="32"/>
      <c r="M9" s="32">
        <v>350</v>
      </c>
      <c r="N9" s="32"/>
      <c r="O9" s="32"/>
    </row>
    <row r="10" spans="1:15" x14ac:dyDescent="0.3">
      <c r="B10" s="31" t="s">
        <v>20</v>
      </c>
      <c r="C10" s="32"/>
      <c r="D10" s="32"/>
      <c r="E10" s="32"/>
      <c r="F10" s="32"/>
      <c r="G10" s="32"/>
      <c r="H10" s="32"/>
      <c r="I10" s="32"/>
      <c r="J10" s="32">
        <v>1100</v>
      </c>
      <c r="K10" s="32">
        <v>550</v>
      </c>
      <c r="L10" s="32"/>
      <c r="M10" s="32"/>
      <c r="N10" s="32"/>
      <c r="O10" s="32"/>
    </row>
    <row r="11" spans="1:15" x14ac:dyDescent="0.3">
      <c r="B11" s="31" t="s">
        <v>21</v>
      </c>
      <c r="C11" s="32"/>
      <c r="D11" s="32"/>
      <c r="E11" s="32">
        <v>25</v>
      </c>
      <c r="F11" s="32"/>
      <c r="G11" s="32"/>
      <c r="H11" s="32">
        <v>25</v>
      </c>
      <c r="I11" s="32">
        <v>25</v>
      </c>
      <c r="J11" s="32"/>
      <c r="K11" s="32">
        <v>25</v>
      </c>
      <c r="L11" s="32">
        <v>25</v>
      </c>
      <c r="M11" s="32"/>
      <c r="N11" s="32">
        <v>25</v>
      </c>
      <c r="O11" s="32">
        <v>25</v>
      </c>
    </row>
    <row r="12" spans="1:15" x14ac:dyDescent="0.3">
      <c r="B12" s="31" t="s">
        <v>22</v>
      </c>
      <c r="C12" s="32"/>
      <c r="D12" s="32"/>
      <c r="E12" s="32">
        <v>100</v>
      </c>
      <c r="F12" s="32"/>
      <c r="G12" s="32"/>
      <c r="H12" s="32">
        <v>100</v>
      </c>
      <c r="I12" s="32">
        <v>100</v>
      </c>
      <c r="J12" s="32"/>
      <c r="K12" s="32">
        <v>100</v>
      </c>
      <c r="L12" s="32">
        <v>100</v>
      </c>
      <c r="M12" s="32"/>
      <c r="N12" s="32">
        <v>200</v>
      </c>
      <c r="O12" s="32">
        <v>360</v>
      </c>
    </row>
    <row r="13" spans="1:15" x14ac:dyDescent="0.3">
      <c r="B13" s="31" t="s">
        <v>23</v>
      </c>
      <c r="C13" s="32"/>
      <c r="D13" s="32"/>
      <c r="E13" s="32">
        <v>150</v>
      </c>
      <c r="F13" s="32"/>
      <c r="G13" s="32"/>
      <c r="H13" s="32">
        <v>150</v>
      </c>
      <c r="I13" s="32">
        <v>150</v>
      </c>
      <c r="J13" s="32"/>
      <c r="K13" s="32">
        <v>150</v>
      </c>
      <c r="L13" s="32">
        <v>150</v>
      </c>
      <c r="M13" s="32"/>
      <c r="N13" s="32">
        <v>300</v>
      </c>
      <c r="O13" s="32">
        <v>540</v>
      </c>
    </row>
    <row r="14" spans="1:15" x14ac:dyDescent="0.3">
      <c r="B14" s="31" t="s">
        <v>24</v>
      </c>
      <c r="C14" s="32"/>
      <c r="D14" s="32"/>
      <c r="E14" s="32"/>
      <c r="F14" s="32"/>
      <c r="G14" s="32"/>
      <c r="H14" s="32">
        <v>120</v>
      </c>
      <c r="I14" s="32">
        <v>120</v>
      </c>
      <c r="J14" s="32"/>
      <c r="K14" s="32">
        <v>120</v>
      </c>
      <c r="L14" s="32">
        <v>120</v>
      </c>
      <c r="M14" s="32"/>
      <c r="N14" s="32"/>
      <c r="O14" s="32"/>
    </row>
    <row r="15" spans="1:15" x14ac:dyDescent="0.3">
      <c r="B15" s="21" t="s">
        <v>25</v>
      </c>
      <c r="C15" s="22">
        <v>200</v>
      </c>
      <c r="D15" s="22"/>
      <c r="E15" s="22">
        <v>200</v>
      </c>
      <c r="F15" s="22">
        <v>200</v>
      </c>
      <c r="G15" s="22"/>
      <c r="H15" s="22"/>
      <c r="I15" s="22"/>
      <c r="J15" s="22"/>
      <c r="K15" s="22"/>
      <c r="L15" s="22">
        <v>200</v>
      </c>
      <c r="M15" s="22">
        <v>200</v>
      </c>
      <c r="N15" s="22"/>
      <c r="O15" s="22"/>
    </row>
    <row r="16" spans="1:15" x14ac:dyDescent="0.3">
      <c r="B16" s="21" t="s">
        <v>26</v>
      </c>
      <c r="C16" s="22">
        <v>315</v>
      </c>
      <c r="D16" s="22"/>
      <c r="E16" s="22">
        <v>315</v>
      </c>
      <c r="F16" s="22">
        <v>315</v>
      </c>
      <c r="G16" s="22"/>
      <c r="H16" s="22"/>
      <c r="I16" s="22"/>
      <c r="J16" s="22"/>
      <c r="K16" s="22"/>
      <c r="L16" s="22">
        <v>315</v>
      </c>
      <c r="M16" s="22">
        <v>315</v>
      </c>
      <c r="N16" s="22"/>
      <c r="O16" s="22"/>
    </row>
    <row r="17" spans="2:15" x14ac:dyDescent="0.3">
      <c r="B17" s="21" t="s">
        <v>27</v>
      </c>
      <c r="C17" s="22">
        <v>280</v>
      </c>
      <c r="D17" s="22"/>
      <c r="E17" s="22">
        <v>280</v>
      </c>
      <c r="F17" s="22">
        <v>280</v>
      </c>
      <c r="G17" s="22"/>
      <c r="H17" s="22"/>
      <c r="I17" s="22"/>
      <c r="J17" s="22"/>
      <c r="K17" s="22"/>
      <c r="L17" s="22">
        <v>280</v>
      </c>
      <c r="M17" s="22">
        <v>280</v>
      </c>
      <c r="N17" s="22"/>
      <c r="O17" s="22"/>
    </row>
    <row r="18" spans="2:15" x14ac:dyDescent="0.3">
      <c r="B18" s="21" t="s">
        <v>28</v>
      </c>
      <c r="C18" s="22"/>
      <c r="D18" s="22"/>
      <c r="E18" s="22"/>
      <c r="F18" s="22"/>
      <c r="G18" s="22"/>
      <c r="H18" s="22"/>
      <c r="I18" s="22"/>
      <c r="J18" s="22"/>
      <c r="K18" s="22"/>
      <c r="L18" s="22"/>
      <c r="M18" s="22"/>
      <c r="N18" s="22"/>
      <c r="O18" s="22"/>
    </row>
    <row r="19" spans="2:15" x14ac:dyDescent="0.3">
      <c r="B19" s="21" t="s">
        <v>29</v>
      </c>
      <c r="C19" s="22">
        <v>430</v>
      </c>
      <c r="D19" s="23">
        <v>430</v>
      </c>
      <c r="E19" s="23">
        <v>430</v>
      </c>
      <c r="F19" s="23">
        <v>430</v>
      </c>
      <c r="G19" s="23">
        <v>430</v>
      </c>
      <c r="H19" s="23">
        <v>430</v>
      </c>
      <c r="I19" s="23">
        <v>430</v>
      </c>
      <c r="J19" s="23">
        <v>430</v>
      </c>
      <c r="K19" s="23">
        <v>430</v>
      </c>
      <c r="L19" s="23">
        <v>430</v>
      </c>
      <c r="M19" s="23">
        <v>430</v>
      </c>
      <c r="N19" s="23">
        <v>430</v>
      </c>
      <c r="O19" s="23">
        <v>430</v>
      </c>
    </row>
    <row r="20" spans="2:15" x14ac:dyDescent="0.3">
      <c r="B20" s="21" t="s">
        <v>30</v>
      </c>
      <c r="C20" s="22">
        <v>105</v>
      </c>
      <c r="D20" s="23">
        <v>105</v>
      </c>
      <c r="E20" s="23">
        <v>105</v>
      </c>
      <c r="F20" s="23">
        <v>105</v>
      </c>
      <c r="G20" s="23">
        <v>105</v>
      </c>
      <c r="H20" s="23">
        <v>105</v>
      </c>
      <c r="I20" s="23">
        <v>105</v>
      </c>
      <c r="J20" s="23">
        <v>105</v>
      </c>
      <c r="K20" s="23">
        <v>105</v>
      </c>
      <c r="L20" s="23">
        <v>105</v>
      </c>
      <c r="M20" s="23">
        <v>105</v>
      </c>
      <c r="N20" s="23">
        <v>105</v>
      </c>
      <c r="O20" s="23">
        <v>105</v>
      </c>
    </row>
    <row r="21" spans="2:15" x14ac:dyDescent="0.3">
      <c r="B21" s="21" t="s">
        <v>31</v>
      </c>
      <c r="C21" s="22">
        <v>863.9</v>
      </c>
      <c r="D21" s="23">
        <v>863.9</v>
      </c>
      <c r="E21" s="23">
        <v>863.9</v>
      </c>
      <c r="F21" s="23">
        <v>863.9</v>
      </c>
      <c r="G21" s="23">
        <v>863.9</v>
      </c>
      <c r="H21" s="23">
        <v>863.9</v>
      </c>
      <c r="I21" s="23">
        <v>863.9</v>
      </c>
      <c r="J21" s="23">
        <v>863.9</v>
      </c>
      <c r="K21" s="23">
        <v>863.9</v>
      </c>
      <c r="L21" s="23">
        <v>863.9</v>
      </c>
      <c r="M21" s="23">
        <v>863.9</v>
      </c>
      <c r="N21" s="23">
        <v>863.9</v>
      </c>
      <c r="O21" s="23">
        <v>863.9</v>
      </c>
    </row>
    <row r="22" spans="2:15" x14ac:dyDescent="0.3">
      <c r="B22" s="21" t="s">
        <v>32</v>
      </c>
      <c r="C22" s="22">
        <v>825.7</v>
      </c>
      <c r="D22" s="23">
        <v>825.7</v>
      </c>
      <c r="E22" s="23">
        <v>825.7</v>
      </c>
      <c r="F22" s="23">
        <v>825.7</v>
      </c>
      <c r="G22" s="23">
        <v>825.7</v>
      </c>
      <c r="H22" s="23">
        <v>825.7</v>
      </c>
      <c r="I22" s="23">
        <v>825.7</v>
      </c>
      <c r="J22" s="23">
        <v>825.7</v>
      </c>
      <c r="K22" s="23">
        <v>825.7</v>
      </c>
      <c r="L22" s="23">
        <v>825.7</v>
      </c>
      <c r="M22" s="23">
        <v>825.7</v>
      </c>
      <c r="N22" s="23">
        <v>825.7</v>
      </c>
      <c r="O22" s="23">
        <v>825.7</v>
      </c>
    </row>
    <row r="23" spans="2:15" x14ac:dyDescent="0.3">
      <c r="B23" s="21" t="s">
        <v>33</v>
      </c>
      <c r="C23" s="22">
        <v>290</v>
      </c>
      <c r="D23" s="23">
        <v>290</v>
      </c>
      <c r="E23" s="23">
        <v>370.59999999999997</v>
      </c>
      <c r="F23" s="23">
        <v>330.29999999999995</v>
      </c>
      <c r="G23" s="23">
        <v>370.59999999999997</v>
      </c>
      <c r="H23" s="23">
        <v>438.83770217316163</v>
      </c>
      <c r="I23" s="23">
        <v>438.83770217316163</v>
      </c>
      <c r="J23" s="23">
        <v>370.59999999999997</v>
      </c>
      <c r="K23" s="23">
        <v>370.59999999999997</v>
      </c>
      <c r="L23" s="23">
        <v>370.59999999999997</v>
      </c>
      <c r="M23" s="23">
        <v>370.59999999999997</v>
      </c>
      <c r="N23" s="23">
        <v>640</v>
      </c>
      <c r="O23" s="23">
        <v>370.59999999999997</v>
      </c>
    </row>
    <row r="24" spans="2:15" x14ac:dyDescent="0.3">
      <c r="B24" s="21" t="s">
        <v>34</v>
      </c>
      <c r="C24" s="22">
        <v>42</v>
      </c>
      <c r="D24" s="23">
        <v>42</v>
      </c>
      <c r="E24" s="23">
        <v>60</v>
      </c>
      <c r="F24" s="23">
        <v>51</v>
      </c>
      <c r="G24" s="23">
        <v>60</v>
      </c>
      <c r="H24" s="23">
        <v>60</v>
      </c>
      <c r="I24" s="23">
        <v>60</v>
      </c>
      <c r="J24" s="23">
        <v>60</v>
      </c>
      <c r="K24" s="23">
        <v>60</v>
      </c>
      <c r="L24" s="23">
        <v>60</v>
      </c>
      <c r="M24" s="23">
        <v>60</v>
      </c>
      <c r="N24" s="23">
        <v>60</v>
      </c>
      <c r="O24" s="23">
        <v>60</v>
      </c>
    </row>
    <row r="25" spans="2:15" x14ac:dyDescent="0.3">
      <c r="B25" s="24" t="s">
        <v>35</v>
      </c>
      <c r="C25" s="22">
        <v>120.42999999999996</v>
      </c>
      <c r="D25" s="23">
        <v>120.42999999999996</v>
      </c>
      <c r="E25" s="23">
        <v>269.69999999999993</v>
      </c>
      <c r="F25" s="23">
        <v>195.06499999999994</v>
      </c>
      <c r="G25" s="23">
        <v>269.69999999999993</v>
      </c>
      <c r="H25" s="23">
        <v>324.54769126812732</v>
      </c>
      <c r="I25" s="23">
        <v>324.54769126812732</v>
      </c>
      <c r="J25" s="23">
        <v>269.69999999999993</v>
      </c>
      <c r="K25" s="23">
        <v>269.69999999999993</v>
      </c>
      <c r="L25" s="23">
        <v>269.69999999999993</v>
      </c>
      <c r="M25" s="23">
        <v>269.69999999999993</v>
      </c>
      <c r="N25" s="23">
        <v>300.42999999999995</v>
      </c>
      <c r="O25" s="23">
        <v>269.69999999999993</v>
      </c>
    </row>
    <row r="26" spans="2:15" x14ac:dyDescent="0.3">
      <c r="B26" s="24" t="s">
        <v>122</v>
      </c>
      <c r="C26" s="80">
        <v>360</v>
      </c>
      <c r="D26" s="80">
        <v>360</v>
      </c>
      <c r="E26" s="80">
        <v>360</v>
      </c>
      <c r="F26" s="80">
        <v>360</v>
      </c>
      <c r="G26" s="80">
        <v>360</v>
      </c>
      <c r="H26" s="80">
        <v>360</v>
      </c>
      <c r="I26" s="80">
        <v>360</v>
      </c>
      <c r="J26" s="80">
        <v>360</v>
      </c>
      <c r="K26" s="80">
        <v>360</v>
      </c>
      <c r="L26" s="80">
        <v>360</v>
      </c>
      <c r="M26" s="80">
        <v>360</v>
      </c>
      <c r="N26" s="80">
        <v>540</v>
      </c>
      <c r="O26" s="80">
        <v>360</v>
      </c>
    </row>
  </sheetData>
  <pageMargins left="0.7" right="0.7" top="0.75" bottom="0.75" header="0.3" footer="0.3"/>
  <pageSetup paperSize="3"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03089A-6928-45DB-8501-A005BDE44463}">
  <dimension ref="A1:N58"/>
  <sheetViews>
    <sheetView zoomScaleNormal="100" workbookViewId="0"/>
  </sheetViews>
  <sheetFormatPr defaultColWidth="9.109375" defaultRowHeight="14.4" x14ac:dyDescent="0.3"/>
  <cols>
    <col min="2" max="2" width="17.109375" customWidth="1"/>
    <col min="3" max="12" width="16.33203125" customWidth="1"/>
    <col min="13" max="13" width="18.109375" hidden="1" customWidth="1"/>
    <col min="14" max="14" width="25.109375" hidden="1" customWidth="1"/>
    <col min="15" max="15" width="12.33203125" customWidth="1"/>
  </cols>
  <sheetData>
    <row r="1" spans="1:14" x14ac:dyDescent="0.3">
      <c r="B1" s="1" t="s">
        <v>36</v>
      </c>
    </row>
    <row r="3" spans="1:14" ht="57.6" x14ac:dyDescent="0.3">
      <c r="C3" s="14" t="s">
        <v>37</v>
      </c>
      <c r="D3" s="14" t="s">
        <v>38</v>
      </c>
      <c r="E3" s="14" t="s">
        <v>39</v>
      </c>
      <c r="F3" s="14" t="s">
        <v>40</v>
      </c>
      <c r="G3" s="14" t="s">
        <v>124</v>
      </c>
      <c r="H3" s="14" t="s">
        <v>41</v>
      </c>
      <c r="I3" s="14" t="s">
        <v>42</v>
      </c>
      <c r="J3" s="14" t="s">
        <v>43</v>
      </c>
      <c r="K3" s="14" t="s">
        <v>44</v>
      </c>
      <c r="L3" s="14" t="s">
        <v>45</v>
      </c>
      <c r="M3" s="2" t="s">
        <v>46</v>
      </c>
      <c r="N3" s="2" t="s">
        <v>47</v>
      </c>
    </row>
    <row r="4" spans="1:14" hidden="1" x14ac:dyDescent="0.3">
      <c r="A4" s="3">
        <f>SUM(C4:M4)</f>
        <v>1</v>
      </c>
      <c r="B4" s="4" t="s">
        <v>48</v>
      </c>
      <c r="C4" s="5">
        <v>0.15</v>
      </c>
      <c r="D4" s="5">
        <v>0.05</v>
      </c>
      <c r="E4" s="5">
        <v>0.05</v>
      </c>
      <c r="F4" s="5">
        <v>0.25</v>
      </c>
      <c r="G4" s="5">
        <v>0</v>
      </c>
      <c r="H4" s="5">
        <v>0.2</v>
      </c>
      <c r="I4" s="5">
        <v>0.15</v>
      </c>
      <c r="J4" s="5">
        <v>0.1</v>
      </c>
      <c r="K4" s="5">
        <v>0.02</v>
      </c>
      <c r="L4" s="5">
        <v>0.01</v>
      </c>
      <c r="M4" s="5">
        <v>0.02</v>
      </c>
      <c r="N4" s="6"/>
    </row>
    <row r="6" spans="1:14" x14ac:dyDescent="0.3">
      <c r="B6" s="36">
        <v>1</v>
      </c>
      <c r="C6" s="25">
        <v>9770.7920742943406</v>
      </c>
      <c r="D6" s="26">
        <v>38.354317018620208</v>
      </c>
      <c r="E6" s="27">
        <v>3.6564022402966877E-2</v>
      </c>
      <c r="F6" s="28">
        <v>1291</v>
      </c>
      <c r="G6" s="8">
        <v>9</v>
      </c>
      <c r="H6" s="29">
        <v>165</v>
      </c>
      <c r="I6" s="30">
        <v>14.298209652544678</v>
      </c>
      <c r="J6" s="30">
        <v>1596.2079288759867</v>
      </c>
      <c r="K6" s="30">
        <v>49.442075659983665</v>
      </c>
      <c r="L6" s="8">
        <v>389</v>
      </c>
      <c r="M6" s="8">
        <v>12</v>
      </c>
      <c r="N6" s="9">
        <f>SUMPRODUCT(C6:M6,$C$4:$M$4)</f>
        <v>1990.1727210448823</v>
      </c>
    </row>
    <row r="7" spans="1:14" x14ac:dyDescent="0.3">
      <c r="B7" s="36">
        <v>2</v>
      </c>
      <c r="C7" s="25">
        <v>13026.390103529964</v>
      </c>
      <c r="D7" s="26">
        <v>67.093149287412885</v>
      </c>
      <c r="E7" s="27">
        <v>4.4677467550194652E-2</v>
      </c>
      <c r="F7" s="28">
        <v>1685</v>
      </c>
      <c r="G7" s="8">
        <v>17</v>
      </c>
      <c r="H7" s="29">
        <v>2204</v>
      </c>
      <c r="I7" s="30">
        <v>5.7636197042547392</v>
      </c>
      <c r="J7" s="30">
        <v>588.76893767576883</v>
      </c>
      <c r="K7" s="30">
        <v>8.1647464392633573</v>
      </c>
      <c r="L7" s="8">
        <v>152</v>
      </c>
      <c r="M7" s="8">
        <v>6</v>
      </c>
      <c r="N7" s="9">
        <f t="shared" ref="N7:N18" si="0">SUMPRODUCT(C7:M7,$C$4:$M$4)</f>
        <v>2880.910138519243</v>
      </c>
    </row>
    <row r="8" spans="1:14" x14ac:dyDescent="0.3">
      <c r="B8" s="36">
        <v>3</v>
      </c>
      <c r="C8" s="25">
        <v>8659.3883507388091</v>
      </c>
      <c r="D8" s="26">
        <v>32.636479725000278</v>
      </c>
      <c r="E8" s="27">
        <v>3.4949782867808914E-2</v>
      </c>
      <c r="F8" s="28">
        <v>424</v>
      </c>
      <c r="G8" s="8">
        <v>0</v>
      </c>
      <c r="H8" s="29">
        <v>0</v>
      </c>
      <c r="I8" s="30">
        <v>26.57198176539962</v>
      </c>
      <c r="J8" s="30">
        <v>3015.9666152590044</v>
      </c>
      <c r="K8" s="30">
        <v>87.997822734282863</v>
      </c>
      <c r="L8" s="8">
        <v>761</v>
      </c>
      <c r="M8" s="8">
        <v>11</v>
      </c>
      <c r="N8" s="9">
        <f t="shared" si="0"/>
        <v>1721.7142393316105</v>
      </c>
    </row>
    <row r="9" spans="1:14" x14ac:dyDescent="0.3">
      <c r="B9" s="36">
        <v>4</v>
      </c>
      <c r="C9" s="25">
        <v>7336.0758037825008</v>
      </c>
      <c r="D9" s="26">
        <v>20.611491326889571</v>
      </c>
      <c r="E9" s="27">
        <v>3.1554930813570588E-2</v>
      </c>
      <c r="F9" s="28">
        <v>365</v>
      </c>
      <c r="G9" s="8">
        <v>0</v>
      </c>
      <c r="H9" s="29">
        <v>0</v>
      </c>
      <c r="I9" s="30">
        <v>40.4</v>
      </c>
      <c r="J9" s="30">
        <v>8978</v>
      </c>
      <c r="K9" s="30">
        <v>1036</v>
      </c>
      <c r="L9" s="8">
        <v>869</v>
      </c>
      <c r="M9" s="8">
        <v>13</v>
      </c>
      <c r="N9" s="9">
        <f t="shared" si="0"/>
        <v>2126.2235228802606</v>
      </c>
    </row>
    <row r="10" spans="1:14" x14ac:dyDescent="0.3">
      <c r="B10" s="36">
        <v>5</v>
      </c>
      <c r="C10" s="25">
        <v>13028.658852621353</v>
      </c>
      <c r="D10" s="26">
        <v>68.302215704094749</v>
      </c>
      <c r="E10" s="27">
        <v>4.5018806890615798E-2</v>
      </c>
      <c r="F10" s="28">
        <v>1657</v>
      </c>
      <c r="G10" s="8">
        <v>20</v>
      </c>
      <c r="H10" s="29">
        <v>2115</v>
      </c>
      <c r="I10" s="30">
        <v>5.7867894402612725</v>
      </c>
      <c r="J10" s="30">
        <v>598.74807221264643</v>
      </c>
      <c r="K10" s="30">
        <v>6.8039553660527972</v>
      </c>
      <c r="L10" s="8">
        <v>153</v>
      </c>
      <c r="M10" s="8">
        <v>7</v>
      </c>
      <c r="N10" s="9">
        <f t="shared" si="0"/>
        <v>2857.5150943633771</v>
      </c>
    </row>
    <row r="11" spans="1:14" x14ac:dyDescent="0.3">
      <c r="B11" s="36">
        <v>6</v>
      </c>
      <c r="C11" s="25">
        <v>12912.521458805666</v>
      </c>
      <c r="D11" s="26">
        <v>68.116987862990243</v>
      </c>
      <c r="E11" s="27">
        <v>4.4966514023790698E-2</v>
      </c>
      <c r="F11" s="28">
        <v>1643</v>
      </c>
      <c r="G11" s="8">
        <v>25</v>
      </c>
      <c r="H11" s="29">
        <v>2141</v>
      </c>
      <c r="I11" s="30">
        <v>5.6627614986845689</v>
      </c>
      <c r="J11" s="30">
        <v>583.77937040733013</v>
      </c>
      <c r="K11" s="30">
        <v>3.6287761952281592</v>
      </c>
      <c r="L11" s="8">
        <v>150</v>
      </c>
      <c r="M11" s="8">
        <v>10</v>
      </c>
      <c r="N11" s="9">
        <f t="shared" si="0"/>
        <v>2840.2362433291401</v>
      </c>
    </row>
    <row r="12" spans="1:14" x14ac:dyDescent="0.3">
      <c r="B12" s="36">
        <v>7</v>
      </c>
      <c r="C12" s="25">
        <v>13053.008824515577</v>
      </c>
      <c r="D12" s="26">
        <v>69.339314660092072</v>
      </c>
      <c r="E12" s="27">
        <v>4.5311596987757941E-2</v>
      </c>
      <c r="F12" s="28">
        <v>1445</v>
      </c>
      <c r="G12" s="8">
        <v>24</v>
      </c>
      <c r="H12" s="29">
        <v>2136</v>
      </c>
      <c r="I12" s="30">
        <v>5.6227084278327135</v>
      </c>
      <c r="J12" s="30">
        <v>573.34663884604925</v>
      </c>
      <c r="K12" s="30">
        <v>3.6287761952281592</v>
      </c>
      <c r="L12" s="8">
        <v>148</v>
      </c>
      <c r="M12" s="8">
        <v>8</v>
      </c>
      <c r="N12" s="9">
        <f t="shared" si="0"/>
        <v>2809.7612006628751</v>
      </c>
    </row>
    <row r="13" spans="1:14" x14ac:dyDescent="0.3">
      <c r="B13" s="36">
        <v>8</v>
      </c>
      <c r="C13" s="25">
        <v>10629.074783339514</v>
      </c>
      <c r="D13" s="26">
        <v>43.127816932428502</v>
      </c>
      <c r="E13" s="27">
        <v>3.7911659960009732E-2</v>
      </c>
      <c r="F13" s="28">
        <v>653</v>
      </c>
      <c r="G13" s="8">
        <v>0</v>
      </c>
      <c r="H13" s="29">
        <v>3</v>
      </c>
      <c r="I13" s="30">
        <v>8.9586632495690832</v>
      </c>
      <c r="J13" s="30">
        <v>1730.4726480994284</v>
      </c>
      <c r="K13" s="30">
        <v>20.411866098158399</v>
      </c>
      <c r="L13" s="8">
        <v>259</v>
      </c>
      <c r="M13" s="10">
        <v>4</v>
      </c>
      <c r="N13" s="9">
        <f t="shared" si="0"/>
        <v>1937.8388055498876</v>
      </c>
    </row>
    <row r="14" spans="1:14" x14ac:dyDescent="0.3">
      <c r="B14" s="36">
        <v>9</v>
      </c>
      <c r="C14" s="25">
        <v>11665.416011141993</v>
      </c>
      <c r="D14" s="26">
        <v>54.573978757348591</v>
      </c>
      <c r="E14" s="27">
        <v>4.1143099750053889E-2</v>
      </c>
      <c r="F14" s="28">
        <v>961</v>
      </c>
      <c r="G14" s="8">
        <v>20</v>
      </c>
      <c r="H14" s="29">
        <v>438</v>
      </c>
      <c r="I14" s="30">
        <v>8.2212451238319879</v>
      </c>
      <c r="J14" s="30">
        <v>1354.8943118933141</v>
      </c>
      <c r="K14" s="30">
        <v>17.236686927333757</v>
      </c>
      <c r="L14" s="8">
        <v>235</v>
      </c>
      <c r="M14" s="8">
        <v>5</v>
      </c>
      <c r="N14" s="9">
        <f t="shared" si="0"/>
        <v>2219.9105094606066</v>
      </c>
    </row>
    <row r="15" spans="1:14" x14ac:dyDescent="0.3">
      <c r="B15" s="36">
        <v>10</v>
      </c>
      <c r="C15" s="25">
        <v>12154.669085160633</v>
      </c>
      <c r="D15" s="26">
        <v>55.511823959363959</v>
      </c>
      <c r="E15" s="27">
        <v>4.1407868879570854E-2</v>
      </c>
      <c r="F15" s="28">
        <v>549</v>
      </c>
      <c r="G15" s="8">
        <v>4</v>
      </c>
      <c r="H15" s="29">
        <v>41</v>
      </c>
      <c r="I15" s="30">
        <v>6.2855697178626508</v>
      </c>
      <c r="J15" s="30">
        <v>650.4581329946476</v>
      </c>
      <c r="K15" s="30">
        <v>3.6287761952281592</v>
      </c>
      <c r="L15" s="8">
        <v>554</v>
      </c>
      <c r="M15" s="8">
        <v>9</v>
      </c>
      <c r="N15" s="9">
        <f t="shared" si="0"/>
        <v>2043.2092486465558</v>
      </c>
    </row>
    <row r="16" spans="1:14" x14ac:dyDescent="0.3">
      <c r="B16" s="36">
        <v>11</v>
      </c>
      <c r="C16" s="25">
        <v>9273.2881796838592</v>
      </c>
      <c r="D16" s="26">
        <v>34.72163961477078</v>
      </c>
      <c r="E16" s="27">
        <v>3.5538457808760637E-2</v>
      </c>
      <c r="F16" s="28">
        <v>359</v>
      </c>
      <c r="G16" s="8">
        <v>0</v>
      </c>
      <c r="H16" s="29">
        <v>0</v>
      </c>
      <c r="I16" s="30">
        <v>24.538487707520638</v>
      </c>
      <c r="J16" s="30">
        <v>5266.7150503492703</v>
      </c>
      <c r="K16" s="30">
        <v>561.55311621155749</v>
      </c>
      <c r="L16" s="8">
        <v>167</v>
      </c>
      <c r="M16" s="10">
        <v>1</v>
      </c>
      <c r="N16" s="9">
        <f t="shared" si="0"/>
        <v>2025.754426371494</v>
      </c>
    </row>
    <row r="17" spans="2:14" x14ac:dyDescent="0.3">
      <c r="B17" s="36">
        <v>12</v>
      </c>
      <c r="C17" s="25">
        <v>13244.060953513203</v>
      </c>
      <c r="D17" s="26">
        <v>74.863018506384378</v>
      </c>
      <c r="E17" s="27">
        <v>4.6871029456943172E-2</v>
      </c>
      <c r="F17" s="28">
        <v>1111</v>
      </c>
      <c r="G17" s="8">
        <v>55</v>
      </c>
      <c r="H17" s="29">
        <v>1369</v>
      </c>
      <c r="I17" s="30">
        <v>4.2615939399437543</v>
      </c>
      <c r="J17" s="30">
        <v>440.44271069581794</v>
      </c>
      <c r="K17" s="30">
        <v>0</v>
      </c>
      <c r="L17" s="8">
        <v>114</v>
      </c>
      <c r="M17" s="10">
        <v>2</v>
      </c>
      <c r="N17" s="9">
        <f t="shared" si="0"/>
        <v>2587.7681476643456</v>
      </c>
    </row>
    <row r="18" spans="2:14" x14ac:dyDescent="0.3">
      <c r="B18" s="36">
        <v>13</v>
      </c>
      <c r="C18" s="25">
        <v>14314.795343546601</v>
      </c>
      <c r="D18" s="26">
        <v>80.734415382813381</v>
      </c>
      <c r="E18" s="27">
        <v>4.8528621388618159E-2</v>
      </c>
      <c r="F18" s="28">
        <v>1313</v>
      </c>
      <c r="G18" s="8">
        <v>56</v>
      </c>
      <c r="H18" s="29">
        <v>2449</v>
      </c>
      <c r="I18" s="30">
        <v>4.3905211829810398</v>
      </c>
      <c r="J18" s="30">
        <v>456.77220357434459</v>
      </c>
      <c r="K18" s="30">
        <v>0.9071940488070398</v>
      </c>
      <c r="L18" s="8">
        <v>118</v>
      </c>
      <c r="M18" s="10">
        <v>3</v>
      </c>
      <c r="N18" s="9">
        <f t="shared" si="0"/>
        <v>3016.9023911480581</v>
      </c>
    </row>
    <row r="19" spans="2:14" hidden="1" x14ac:dyDescent="0.3">
      <c r="B19" s="7">
        <v>14</v>
      </c>
      <c r="C19" s="9"/>
      <c r="D19" s="9"/>
      <c r="E19" s="9"/>
      <c r="F19" s="9"/>
      <c r="G19" s="9"/>
      <c r="H19" s="9"/>
      <c r="I19" s="9"/>
      <c r="J19" s="9"/>
      <c r="K19" s="9"/>
      <c r="L19" s="9"/>
      <c r="M19" s="9"/>
      <c r="N19" s="9"/>
    </row>
    <row r="20" spans="2:14" hidden="1" x14ac:dyDescent="0.3">
      <c r="B20" s="7">
        <v>15</v>
      </c>
      <c r="C20" s="9"/>
      <c r="D20" s="9"/>
      <c r="E20" s="9"/>
      <c r="F20" s="9"/>
      <c r="G20" s="9"/>
      <c r="H20" s="9"/>
      <c r="I20" s="9"/>
      <c r="J20" s="9"/>
      <c r="K20" s="9"/>
      <c r="L20" s="9"/>
      <c r="M20" s="9"/>
      <c r="N20" s="9"/>
    </row>
    <row r="21" spans="2:14" hidden="1" x14ac:dyDescent="0.3">
      <c r="B21" s="7">
        <v>16</v>
      </c>
      <c r="C21" s="9"/>
      <c r="D21" s="9"/>
      <c r="E21" s="9"/>
      <c r="F21" s="9"/>
      <c r="G21" s="9"/>
      <c r="H21" s="9"/>
      <c r="I21" s="9"/>
      <c r="J21" s="9"/>
      <c r="K21" s="9"/>
      <c r="L21" s="9"/>
      <c r="M21" s="9"/>
      <c r="N21" s="9"/>
    </row>
    <row r="22" spans="2:14" hidden="1" x14ac:dyDescent="0.3">
      <c r="B22" s="7">
        <v>17</v>
      </c>
      <c r="C22" s="9"/>
      <c r="D22" s="9"/>
      <c r="E22" s="9"/>
      <c r="F22" s="9"/>
      <c r="G22" s="9"/>
      <c r="H22" s="9"/>
      <c r="I22" s="9"/>
      <c r="J22" s="9"/>
      <c r="K22" s="9"/>
      <c r="L22" s="9"/>
      <c r="M22" s="9"/>
      <c r="N22" s="9"/>
    </row>
    <row r="24" spans="2:14" x14ac:dyDescent="0.3">
      <c r="B24" s="13" t="s">
        <v>49</v>
      </c>
      <c r="C24" s="11" t="s">
        <v>50</v>
      </c>
      <c r="D24" s="11" t="s">
        <v>50</v>
      </c>
      <c r="E24" s="11" t="s">
        <v>50</v>
      </c>
      <c r="F24" s="11" t="s">
        <v>51</v>
      </c>
      <c r="G24" s="11" t="s">
        <v>52</v>
      </c>
      <c r="H24" s="11" t="s">
        <v>52</v>
      </c>
      <c r="I24" s="11" t="s">
        <v>52</v>
      </c>
      <c r="J24" s="11" t="s">
        <v>52</v>
      </c>
      <c r="K24" s="11" t="s">
        <v>52</v>
      </c>
      <c r="L24" s="11" t="s">
        <v>52</v>
      </c>
    </row>
    <row r="25" spans="2:14" ht="27.6" x14ac:dyDescent="0.3">
      <c r="B25" s="13" t="s">
        <v>53</v>
      </c>
      <c r="C25" s="12" t="s">
        <v>54</v>
      </c>
      <c r="D25" s="12">
        <v>2035</v>
      </c>
      <c r="E25" s="12">
        <v>2035</v>
      </c>
      <c r="F25" s="38" t="s">
        <v>55</v>
      </c>
      <c r="G25" s="12">
        <v>2035</v>
      </c>
      <c r="H25" s="12">
        <v>2035</v>
      </c>
      <c r="I25" s="12" t="s">
        <v>56</v>
      </c>
      <c r="J25" s="12" t="s">
        <v>56</v>
      </c>
      <c r="K25" s="12" t="s">
        <v>56</v>
      </c>
      <c r="L25" s="12" t="s">
        <v>56</v>
      </c>
    </row>
    <row r="27" spans="2:14" x14ac:dyDescent="0.3">
      <c r="F27" s="84"/>
    </row>
    <row r="28" spans="2:14" x14ac:dyDescent="0.3">
      <c r="C28" s="85"/>
      <c r="D28" s="85"/>
      <c r="E28" s="86"/>
      <c r="F28" s="84"/>
    </row>
    <row r="29" spans="2:14" x14ac:dyDescent="0.3">
      <c r="C29" s="85"/>
      <c r="D29" s="85"/>
      <c r="E29" s="86"/>
      <c r="F29" s="84"/>
      <c r="H29" s="87"/>
    </row>
    <row r="30" spans="2:14" x14ac:dyDescent="0.3">
      <c r="C30" s="85"/>
      <c r="D30" s="85"/>
      <c r="E30" s="86"/>
      <c r="F30" s="84"/>
    </row>
    <row r="31" spans="2:14" x14ac:dyDescent="0.3">
      <c r="C31" s="85"/>
      <c r="D31" s="85"/>
      <c r="E31" s="86"/>
      <c r="F31" s="84"/>
    </row>
    <row r="32" spans="2:14" x14ac:dyDescent="0.3">
      <c r="C32" s="85"/>
      <c r="D32" s="85"/>
      <c r="E32" s="86"/>
      <c r="F32" s="84"/>
      <c r="H32" s="87"/>
    </row>
    <row r="33" spans="3:14" x14ac:dyDescent="0.3">
      <c r="C33" s="85"/>
      <c r="D33" s="85"/>
      <c r="E33" s="86"/>
      <c r="F33" s="84"/>
      <c r="H33" s="87"/>
    </row>
    <row r="34" spans="3:14" x14ac:dyDescent="0.3">
      <c r="C34" s="85"/>
      <c r="D34" s="85"/>
      <c r="E34" s="86"/>
      <c r="F34" s="84"/>
      <c r="H34" s="87"/>
    </row>
    <row r="35" spans="3:14" x14ac:dyDescent="0.3">
      <c r="C35" s="85"/>
      <c r="D35" s="85"/>
      <c r="E35" s="86"/>
      <c r="F35" s="84"/>
    </row>
    <row r="36" spans="3:14" x14ac:dyDescent="0.3">
      <c r="C36" s="85"/>
      <c r="D36" s="85"/>
      <c r="E36" s="86"/>
      <c r="F36" s="84"/>
    </row>
    <row r="37" spans="3:14" x14ac:dyDescent="0.3">
      <c r="C37" s="85"/>
      <c r="D37" s="85"/>
      <c r="E37" s="86"/>
      <c r="F37" s="84"/>
    </row>
    <row r="38" spans="3:14" x14ac:dyDescent="0.3">
      <c r="C38" s="85"/>
      <c r="D38" s="85"/>
      <c r="E38" s="86"/>
      <c r="F38" s="84"/>
    </row>
    <row r="39" spans="3:14" x14ac:dyDescent="0.3">
      <c r="C39" s="85"/>
      <c r="D39" s="85"/>
      <c r="E39" s="86"/>
      <c r="F39" s="84"/>
      <c r="H39" s="87"/>
    </row>
    <row r="40" spans="3:14" x14ac:dyDescent="0.3">
      <c r="C40" s="85"/>
      <c r="D40" s="85"/>
      <c r="E40" s="86"/>
      <c r="F40" s="81"/>
      <c r="H40" s="87"/>
    </row>
    <row r="41" spans="3:14" x14ac:dyDescent="0.3">
      <c r="F41" s="82"/>
    </row>
    <row r="42" spans="3:14" x14ac:dyDescent="0.3">
      <c r="C42" s="83"/>
      <c r="D42" s="83"/>
      <c r="E42" s="83"/>
      <c r="F42" s="83"/>
      <c r="G42" s="83"/>
      <c r="H42" s="83"/>
      <c r="I42" s="83"/>
      <c r="J42" s="83"/>
      <c r="K42" s="83"/>
      <c r="L42" s="83"/>
      <c r="M42" s="83">
        <f t="shared" ref="M42:N55" si="1">M28/M6</f>
        <v>0</v>
      </c>
      <c r="N42" s="83">
        <f t="shared" si="1"/>
        <v>0</v>
      </c>
    </row>
    <row r="43" spans="3:14" x14ac:dyDescent="0.3">
      <c r="C43" s="83"/>
      <c r="D43" s="83"/>
      <c r="E43" s="83"/>
      <c r="F43" s="83"/>
      <c r="G43" s="83"/>
      <c r="H43" s="83"/>
      <c r="I43" s="83"/>
      <c r="J43" s="83"/>
      <c r="K43" s="83"/>
      <c r="L43" s="83"/>
      <c r="M43" s="83">
        <f t="shared" si="1"/>
        <v>0</v>
      </c>
      <c r="N43" s="83">
        <f t="shared" si="1"/>
        <v>0</v>
      </c>
    </row>
    <row r="44" spans="3:14" x14ac:dyDescent="0.3">
      <c r="C44" s="83"/>
      <c r="D44" s="83"/>
      <c r="E44" s="83"/>
      <c r="F44" s="83"/>
      <c r="G44" s="83"/>
      <c r="H44" s="83"/>
      <c r="I44" s="83"/>
      <c r="J44" s="83"/>
      <c r="K44" s="83"/>
      <c r="L44" s="83"/>
      <c r="M44" s="83">
        <f t="shared" si="1"/>
        <v>0</v>
      </c>
      <c r="N44" s="83">
        <f t="shared" si="1"/>
        <v>0</v>
      </c>
    </row>
    <row r="45" spans="3:14" x14ac:dyDescent="0.3">
      <c r="C45" s="83"/>
      <c r="D45" s="83"/>
      <c r="E45" s="83"/>
      <c r="F45" s="83"/>
      <c r="G45" s="83"/>
      <c r="H45" s="83"/>
      <c r="I45" s="83"/>
      <c r="J45" s="83"/>
      <c r="K45" s="83"/>
      <c r="L45" s="83"/>
      <c r="M45" s="83">
        <f t="shared" si="1"/>
        <v>0</v>
      </c>
      <c r="N45" s="83">
        <f t="shared" si="1"/>
        <v>0</v>
      </c>
    </row>
    <row r="46" spans="3:14" x14ac:dyDescent="0.3">
      <c r="C46" s="83"/>
      <c r="D46" s="83"/>
      <c r="E46" s="83"/>
      <c r="F46" s="83"/>
      <c r="G46" s="83"/>
      <c r="H46" s="83"/>
      <c r="I46" s="83"/>
      <c r="J46" s="83"/>
      <c r="K46" s="83"/>
      <c r="L46" s="83"/>
      <c r="M46" s="83">
        <f t="shared" si="1"/>
        <v>0</v>
      </c>
      <c r="N46" s="83">
        <f t="shared" si="1"/>
        <v>0</v>
      </c>
    </row>
    <row r="47" spans="3:14" x14ac:dyDescent="0.3">
      <c r="C47" s="83"/>
      <c r="D47" s="83"/>
      <c r="E47" s="83"/>
      <c r="F47" s="83"/>
      <c r="G47" s="83"/>
      <c r="H47" s="83"/>
      <c r="I47" s="83"/>
      <c r="J47" s="83"/>
      <c r="K47" s="83"/>
      <c r="L47" s="83"/>
      <c r="M47" s="83">
        <f t="shared" si="1"/>
        <v>0</v>
      </c>
      <c r="N47" s="83">
        <f t="shared" si="1"/>
        <v>0</v>
      </c>
    </row>
    <row r="48" spans="3:14" x14ac:dyDescent="0.3">
      <c r="C48" s="83"/>
      <c r="D48" s="83"/>
      <c r="E48" s="83"/>
      <c r="F48" s="83"/>
      <c r="G48" s="83"/>
      <c r="H48" s="83"/>
      <c r="I48" s="83"/>
      <c r="J48" s="83"/>
      <c r="K48" s="83"/>
      <c r="L48" s="83"/>
      <c r="M48" s="83">
        <f t="shared" si="1"/>
        <v>0</v>
      </c>
      <c r="N48" s="83">
        <f t="shared" si="1"/>
        <v>0</v>
      </c>
    </row>
    <row r="49" spans="3:14" x14ac:dyDescent="0.3">
      <c r="C49" s="83"/>
      <c r="D49" s="83"/>
      <c r="E49" s="83"/>
      <c r="F49" s="83"/>
      <c r="G49" s="83"/>
      <c r="H49" s="83"/>
      <c r="I49" s="83"/>
      <c r="J49" s="83"/>
      <c r="K49" s="83"/>
      <c r="L49" s="83"/>
      <c r="M49" s="83">
        <f t="shared" si="1"/>
        <v>0</v>
      </c>
      <c r="N49" s="83">
        <f t="shared" si="1"/>
        <v>0</v>
      </c>
    </row>
    <row r="50" spans="3:14" x14ac:dyDescent="0.3">
      <c r="C50" s="83"/>
      <c r="D50" s="83"/>
      <c r="E50" s="83"/>
      <c r="F50" s="83"/>
      <c r="G50" s="83"/>
      <c r="H50" s="83"/>
      <c r="I50" s="83"/>
      <c r="J50" s="83"/>
      <c r="K50" s="83"/>
      <c r="L50" s="83"/>
      <c r="M50" s="83">
        <f t="shared" si="1"/>
        <v>0</v>
      </c>
      <c r="N50" s="83">
        <f t="shared" si="1"/>
        <v>0</v>
      </c>
    </row>
    <row r="51" spans="3:14" x14ac:dyDescent="0.3">
      <c r="C51" s="83"/>
      <c r="D51" s="83"/>
      <c r="E51" s="83"/>
      <c r="F51" s="83"/>
      <c r="G51" s="83"/>
      <c r="H51" s="83"/>
      <c r="I51" s="83"/>
      <c r="J51" s="83"/>
      <c r="K51" s="83"/>
      <c r="L51" s="83"/>
      <c r="M51" s="83">
        <f t="shared" si="1"/>
        <v>0</v>
      </c>
      <c r="N51" s="83">
        <f t="shared" si="1"/>
        <v>0</v>
      </c>
    </row>
    <row r="52" spans="3:14" x14ac:dyDescent="0.3">
      <c r="C52" s="83"/>
      <c r="D52" s="83"/>
      <c r="E52" s="83"/>
      <c r="F52" s="83"/>
      <c r="G52" s="83"/>
      <c r="H52" s="83"/>
      <c r="I52" s="83"/>
      <c r="J52" s="83"/>
      <c r="K52" s="83"/>
      <c r="L52" s="83"/>
      <c r="M52" s="83">
        <f t="shared" si="1"/>
        <v>0</v>
      </c>
      <c r="N52" s="83">
        <f t="shared" si="1"/>
        <v>0</v>
      </c>
    </row>
    <row r="53" spans="3:14" x14ac:dyDescent="0.3">
      <c r="C53" s="83"/>
      <c r="D53" s="83"/>
      <c r="E53" s="83"/>
      <c r="F53" s="83"/>
      <c r="G53" s="83"/>
      <c r="H53" s="83"/>
      <c r="I53" s="83"/>
      <c r="J53" s="83"/>
      <c r="K53" s="83"/>
      <c r="L53" s="83"/>
      <c r="M53" s="83">
        <f t="shared" si="1"/>
        <v>0</v>
      </c>
      <c r="N53" s="83">
        <f t="shared" si="1"/>
        <v>0</v>
      </c>
    </row>
    <row r="54" spans="3:14" x14ac:dyDescent="0.3">
      <c r="C54" s="83"/>
      <c r="D54" s="83"/>
      <c r="E54" s="83"/>
      <c r="F54" s="83"/>
      <c r="G54" s="83"/>
      <c r="H54" s="83"/>
      <c r="I54" s="83"/>
      <c r="J54" s="83"/>
      <c r="K54" s="83"/>
      <c r="L54" s="83"/>
      <c r="M54" s="83">
        <f t="shared" si="1"/>
        <v>0</v>
      </c>
      <c r="N54" s="83">
        <f t="shared" si="1"/>
        <v>0</v>
      </c>
    </row>
    <row r="55" spans="3:14" x14ac:dyDescent="0.3">
      <c r="C55" s="83"/>
      <c r="D55" s="83"/>
      <c r="E55" s="83"/>
      <c r="F55" s="83"/>
      <c r="G55" s="83"/>
      <c r="H55" s="83"/>
      <c r="I55" s="83"/>
      <c r="J55" s="83"/>
      <c r="K55" s="83"/>
      <c r="L55" s="83"/>
      <c r="M55" s="83" t="e">
        <f t="shared" si="1"/>
        <v>#DIV/0!</v>
      </c>
      <c r="N55" s="83" t="e">
        <f t="shared" si="1"/>
        <v>#DIV/0!</v>
      </c>
    </row>
    <row r="56" spans="3:14" x14ac:dyDescent="0.3">
      <c r="C56" s="83"/>
      <c r="D56" s="83"/>
      <c r="E56" s="83"/>
      <c r="F56" s="83"/>
      <c r="G56" s="83"/>
      <c r="H56" s="83"/>
      <c r="I56" s="83"/>
      <c r="J56" s="83"/>
      <c r="K56" s="83"/>
      <c r="L56" s="83"/>
      <c r="M56" s="83" t="e">
        <f>#REF!/M20</f>
        <v>#REF!</v>
      </c>
      <c r="N56" s="83" t="e">
        <f>#REF!/N20</f>
        <v>#REF!</v>
      </c>
    </row>
    <row r="57" spans="3:14" x14ac:dyDescent="0.3">
      <c r="C57" s="83"/>
      <c r="D57" s="83"/>
      <c r="E57" s="83"/>
      <c r="F57" s="83"/>
      <c r="G57" s="83"/>
      <c r="H57" s="83"/>
      <c r="I57" s="83"/>
      <c r="J57" s="83"/>
      <c r="K57" s="83"/>
      <c r="L57" s="83"/>
      <c r="M57" s="83" t="e">
        <f>L42/M21</f>
        <v>#DIV/0!</v>
      </c>
      <c r="N57" s="83" t="e">
        <f>M42/N21</f>
        <v>#DIV/0!</v>
      </c>
    </row>
    <row r="58" spans="3:14" x14ac:dyDescent="0.3">
      <c r="C58" s="83"/>
      <c r="D58" s="83"/>
      <c r="E58" s="83"/>
      <c r="F58" s="83"/>
      <c r="G58" s="83"/>
      <c r="H58" s="83"/>
      <c r="I58" s="83"/>
      <c r="J58" s="83"/>
      <c r="K58" s="83"/>
      <c r="L58" s="83"/>
      <c r="M58" s="83" t="e">
        <f>L43/M22</f>
        <v>#DIV/0!</v>
      </c>
      <c r="N58" s="83" t="e">
        <f>M43/N22</f>
        <v>#DIV/0!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FC734D-3A84-4720-BD6B-BA69265326C7}">
  <dimension ref="A1:P54"/>
  <sheetViews>
    <sheetView zoomScaleNormal="100" workbookViewId="0"/>
  </sheetViews>
  <sheetFormatPr defaultRowHeight="14.4" x14ac:dyDescent="0.3"/>
  <cols>
    <col min="2" max="2" width="17.109375" customWidth="1"/>
    <col min="3" max="12" width="16.33203125" customWidth="1"/>
    <col min="13" max="13" width="18.109375" hidden="1" customWidth="1"/>
    <col min="14" max="14" width="25.109375" hidden="1" customWidth="1"/>
    <col min="15" max="15" width="12.33203125" customWidth="1"/>
  </cols>
  <sheetData>
    <row r="1" spans="1:14" x14ac:dyDescent="0.3">
      <c r="B1" s="1" t="s">
        <v>57</v>
      </c>
    </row>
    <row r="3" spans="1:14" ht="43.2" x14ac:dyDescent="0.3">
      <c r="C3" s="14" t="s">
        <v>58</v>
      </c>
      <c r="D3" s="14" t="s">
        <v>59</v>
      </c>
      <c r="E3" s="14" t="s">
        <v>60</v>
      </c>
      <c r="F3" s="14" t="s">
        <v>61</v>
      </c>
      <c r="G3" s="14" t="s">
        <v>124</v>
      </c>
      <c r="H3" s="14" t="s">
        <v>62</v>
      </c>
      <c r="I3" s="14" t="s">
        <v>63</v>
      </c>
      <c r="J3" s="14" t="s">
        <v>64</v>
      </c>
      <c r="K3" s="14" t="s">
        <v>65</v>
      </c>
      <c r="L3" s="14" t="s">
        <v>66</v>
      </c>
      <c r="M3" s="2" t="s">
        <v>46</v>
      </c>
      <c r="N3" s="2" t="s">
        <v>47</v>
      </c>
    </row>
    <row r="4" spans="1:14" hidden="1" x14ac:dyDescent="0.3">
      <c r="A4" s="3">
        <f>SUM(C4:M4)</f>
        <v>1</v>
      </c>
      <c r="B4" s="4" t="s">
        <v>48</v>
      </c>
      <c r="C4" s="5">
        <v>0.15</v>
      </c>
      <c r="D4" s="5">
        <v>0.05</v>
      </c>
      <c r="E4" s="5">
        <v>0.05</v>
      </c>
      <c r="F4" s="5">
        <v>0.25</v>
      </c>
      <c r="G4" s="5">
        <v>0</v>
      </c>
      <c r="H4" s="5">
        <v>0.2</v>
      </c>
      <c r="I4" s="5">
        <v>0.15</v>
      </c>
      <c r="J4" s="5">
        <v>0.1</v>
      </c>
      <c r="K4" s="5">
        <v>0.02</v>
      </c>
      <c r="L4" s="5">
        <v>0.01</v>
      </c>
      <c r="M4" s="5">
        <v>0.02</v>
      </c>
      <c r="N4" s="6"/>
    </row>
    <row r="6" spans="1:14" x14ac:dyDescent="0.3">
      <c r="B6" s="37">
        <v>1</v>
      </c>
      <c r="C6" s="8">
        <v>4</v>
      </c>
      <c r="D6" s="8">
        <v>4</v>
      </c>
      <c r="E6" s="8">
        <v>4</v>
      </c>
      <c r="F6" s="88">
        <v>8</v>
      </c>
      <c r="G6" s="88">
        <v>6</v>
      </c>
      <c r="H6" s="88">
        <v>6</v>
      </c>
      <c r="I6" s="8">
        <v>10</v>
      </c>
      <c r="J6" s="8">
        <v>9</v>
      </c>
      <c r="K6" s="8">
        <v>10</v>
      </c>
      <c r="L6" s="8">
        <v>10</v>
      </c>
      <c r="M6" s="8">
        <v>12</v>
      </c>
      <c r="N6" s="9">
        <f>SUMPRODUCT(C6:M6,$C$4:$M$4)</f>
        <v>7.1400000000000006</v>
      </c>
    </row>
    <row r="7" spans="1:14" x14ac:dyDescent="0.3">
      <c r="B7" s="37">
        <v>2</v>
      </c>
      <c r="C7" s="8">
        <v>9</v>
      </c>
      <c r="D7" s="8">
        <v>8</v>
      </c>
      <c r="E7" s="8">
        <v>8</v>
      </c>
      <c r="F7" s="88">
        <v>13</v>
      </c>
      <c r="G7" s="88">
        <v>7</v>
      </c>
      <c r="H7" s="88">
        <v>12</v>
      </c>
      <c r="I7" s="8">
        <v>5</v>
      </c>
      <c r="J7" s="8">
        <v>5</v>
      </c>
      <c r="K7" s="8">
        <v>7</v>
      </c>
      <c r="L7" s="8">
        <v>5</v>
      </c>
      <c r="M7" s="8">
        <v>6</v>
      </c>
      <c r="N7" s="9">
        <f t="shared" ref="N7:N18" si="0">SUMPRODUCT(C7:M7,$C$4:$M$4)</f>
        <v>9.3600000000000012</v>
      </c>
    </row>
    <row r="8" spans="1:14" x14ac:dyDescent="0.3">
      <c r="B8" s="37">
        <v>3</v>
      </c>
      <c r="C8" s="8">
        <v>2</v>
      </c>
      <c r="D8" s="8">
        <v>2</v>
      </c>
      <c r="E8" s="8">
        <v>2</v>
      </c>
      <c r="F8" s="88">
        <v>3</v>
      </c>
      <c r="G8" s="88">
        <v>1</v>
      </c>
      <c r="H8" s="88">
        <v>1</v>
      </c>
      <c r="I8" s="8">
        <v>12</v>
      </c>
      <c r="J8" s="8">
        <v>11</v>
      </c>
      <c r="K8" s="8">
        <v>11</v>
      </c>
      <c r="L8" s="8">
        <v>12</v>
      </c>
      <c r="M8" s="8">
        <v>11</v>
      </c>
      <c r="N8" s="9">
        <f t="shared" si="0"/>
        <v>4.9099999999999993</v>
      </c>
    </row>
    <row r="9" spans="1:14" x14ac:dyDescent="0.3">
      <c r="B9" s="37">
        <v>4</v>
      </c>
      <c r="C9" s="8">
        <v>1</v>
      </c>
      <c r="D9" s="8">
        <v>1</v>
      </c>
      <c r="E9" s="8">
        <v>1</v>
      </c>
      <c r="F9" s="88">
        <v>2</v>
      </c>
      <c r="G9" s="88">
        <v>1</v>
      </c>
      <c r="H9" s="88">
        <v>1</v>
      </c>
      <c r="I9" s="8">
        <v>13</v>
      </c>
      <c r="J9" s="8">
        <v>13</v>
      </c>
      <c r="K9" s="8">
        <v>13</v>
      </c>
      <c r="L9" s="8">
        <v>13</v>
      </c>
      <c r="M9" s="8">
        <v>13</v>
      </c>
      <c r="N9" s="9">
        <f t="shared" si="0"/>
        <v>4.8499999999999996</v>
      </c>
    </row>
    <row r="10" spans="1:14" x14ac:dyDescent="0.3">
      <c r="B10" s="37">
        <v>5</v>
      </c>
      <c r="C10" s="8">
        <v>10</v>
      </c>
      <c r="D10" s="8">
        <v>10</v>
      </c>
      <c r="E10" s="8">
        <v>10</v>
      </c>
      <c r="F10" s="88">
        <v>12</v>
      </c>
      <c r="G10" s="88">
        <v>8</v>
      </c>
      <c r="H10" s="88">
        <v>9</v>
      </c>
      <c r="I10" s="8">
        <v>6</v>
      </c>
      <c r="J10" s="8">
        <v>6</v>
      </c>
      <c r="K10" s="8">
        <v>6</v>
      </c>
      <c r="L10" s="8">
        <v>6</v>
      </c>
      <c r="M10" s="8">
        <v>7</v>
      </c>
      <c r="N10" s="9">
        <f t="shared" si="0"/>
        <v>9.1199999999999992</v>
      </c>
    </row>
    <row r="11" spans="1:14" x14ac:dyDescent="0.3">
      <c r="B11" s="37">
        <v>6</v>
      </c>
      <c r="C11" s="8">
        <v>8</v>
      </c>
      <c r="D11" s="8">
        <v>9</v>
      </c>
      <c r="E11" s="8">
        <v>9</v>
      </c>
      <c r="F11" s="88">
        <v>11</v>
      </c>
      <c r="G11" s="88">
        <v>11</v>
      </c>
      <c r="H11" s="88">
        <v>11</v>
      </c>
      <c r="I11" s="8">
        <v>4</v>
      </c>
      <c r="J11" s="8">
        <v>4</v>
      </c>
      <c r="K11" s="8">
        <v>3</v>
      </c>
      <c r="L11" s="8">
        <v>4</v>
      </c>
      <c r="M11" s="8">
        <v>10</v>
      </c>
      <c r="N11" s="9">
        <f t="shared" si="0"/>
        <v>8.3499999999999979</v>
      </c>
    </row>
    <row r="12" spans="1:14" x14ac:dyDescent="0.3">
      <c r="B12" s="37">
        <v>7</v>
      </c>
      <c r="C12" s="8">
        <v>11</v>
      </c>
      <c r="D12" s="8">
        <v>11</v>
      </c>
      <c r="E12" s="8">
        <v>11</v>
      </c>
      <c r="F12" s="88">
        <v>10</v>
      </c>
      <c r="G12" s="88">
        <v>10</v>
      </c>
      <c r="H12" s="88">
        <v>10</v>
      </c>
      <c r="I12" s="8">
        <v>3</v>
      </c>
      <c r="J12" s="8">
        <v>3</v>
      </c>
      <c r="K12" s="8">
        <v>3</v>
      </c>
      <c r="L12" s="8">
        <v>3</v>
      </c>
      <c r="M12" s="8">
        <v>8</v>
      </c>
      <c r="N12" s="9">
        <f t="shared" si="0"/>
        <v>8.25</v>
      </c>
    </row>
    <row r="13" spans="1:14" x14ac:dyDescent="0.3">
      <c r="B13" s="37">
        <v>8</v>
      </c>
      <c r="C13" s="8">
        <v>5</v>
      </c>
      <c r="D13" s="8">
        <v>5</v>
      </c>
      <c r="E13" s="8">
        <v>5</v>
      </c>
      <c r="F13" s="88">
        <v>5</v>
      </c>
      <c r="G13" s="88">
        <v>1</v>
      </c>
      <c r="H13" s="88">
        <v>4</v>
      </c>
      <c r="I13" s="8">
        <v>9</v>
      </c>
      <c r="J13" s="8">
        <v>10</v>
      </c>
      <c r="K13" s="8">
        <v>9</v>
      </c>
      <c r="L13" s="8">
        <v>9</v>
      </c>
      <c r="M13" s="10">
        <v>4</v>
      </c>
      <c r="N13" s="9">
        <f t="shared" si="0"/>
        <v>5.9999999999999991</v>
      </c>
    </row>
    <row r="14" spans="1:14" x14ac:dyDescent="0.3">
      <c r="B14" s="37">
        <v>9</v>
      </c>
      <c r="C14" s="8">
        <v>6</v>
      </c>
      <c r="D14" s="8">
        <v>6</v>
      </c>
      <c r="E14" s="8">
        <v>6</v>
      </c>
      <c r="F14" s="88">
        <v>6</v>
      </c>
      <c r="G14" s="88">
        <v>8</v>
      </c>
      <c r="H14" s="88">
        <v>7</v>
      </c>
      <c r="I14" s="8">
        <v>8</v>
      </c>
      <c r="J14" s="8">
        <v>8</v>
      </c>
      <c r="K14" s="8">
        <v>8</v>
      </c>
      <c r="L14" s="8">
        <v>8</v>
      </c>
      <c r="M14" s="8">
        <v>5</v>
      </c>
      <c r="N14" s="9">
        <f t="shared" si="0"/>
        <v>6.74</v>
      </c>
    </row>
    <row r="15" spans="1:14" x14ac:dyDescent="0.3">
      <c r="B15" s="37">
        <v>10</v>
      </c>
      <c r="C15" s="8">
        <v>7</v>
      </c>
      <c r="D15" s="8">
        <v>7</v>
      </c>
      <c r="E15" s="8">
        <v>7</v>
      </c>
      <c r="F15" s="88">
        <v>4</v>
      </c>
      <c r="G15" s="88">
        <v>5</v>
      </c>
      <c r="H15" s="88">
        <v>5</v>
      </c>
      <c r="I15" s="8">
        <v>7</v>
      </c>
      <c r="J15" s="8">
        <v>7</v>
      </c>
      <c r="K15" s="8">
        <v>3</v>
      </c>
      <c r="L15" s="8">
        <v>11</v>
      </c>
      <c r="M15" s="8">
        <v>9</v>
      </c>
      <c r="N15" s="9">
        <f t="shared" si="0"/>
        <v>5.85</v>
      </c>
    </row>
    <row r="16" spans="1:14" x14ac:dyDescent="0.3">
      <c r="B16" s="37">
        <v>11</v>
      </c>
      <c r="C16" s="8">
        <v>3</v>
      </c>
      <c r="D16" s="8">
        <v>3</v>
      </c>
      <c r="E16" s="8">
        <v>3</v>
      </c>
      <c r="F16" s="88">
        <v>1</v>
      </c>
      <c r="G16" s="88">
        <v>1</v>
      </c>
      <c r="H16" s="88">
        <v>1</v>
      </c>
      <c r="I16" s="8">
        <v>11</v>
      </c>
      <c r="J16" s="8">
        <v>12</v>
      </c>
      <c r="K16" s="8">
        <v>12</v>
      </c>
      <c r="L16" s="8">
        <v>7</v>
      </c>
      <c r="M16" s="10">
        <v>1</v>
      </c>
      <c r="N16" s="9">
        <f t="shared" si="0"/>
        <v>4.38</v>
      </c>
    </row>
    <row r="17" spans="2:16" x14ac:dyDescent="0.3">
      <c r="B17" s="37">
        <v>12</v>
      </c>
      <c r="C17" s="8">
        <v>12</v>
      </c>
      <c r="D17" s="8">
        <v>12</v>
      </c>
      <c r="E17" s="8">
        <v>12</v>
      </c>
      <c r="F17" s="88">
        <v>7</v>
      </c>
      <c r="G17" s="88">
        <v>12</v>
      </c>
      <c r="H17" s="88">
        <v>8</v>
      </c>
      <c r="I17" s="8">
        <v>1</v>
      </c>
      <c r="J17" s="8">
        <v>1</v>
      </c>
      <c r="K17" s="8">
        <v>1</v>
      </c>
      <c r="L17" s="8">
        <v>1</v>
      </c>
      <c r="M17" s="10">
        <v>2</v>
      </c>
      <c r="N17" s="9">
        <f t="shared" si="0"/>
        <v>6.669999999999999</v>
      </c>
    </row>
    <row r="18" spans="2:16" x14ac:dyDescent="0.3">
      <c r="B18" s="37">
        <v>13</v>
      </c>
      <c r="C18" s="8">
        <v>13</v>
      </c>
      <c r="D18" s="8">
        <v>13</v>
      </c>
      <c r="E18" s="8">
        <v>13</v>
      </c>
      <c r="F18" s="88">
        <v>9</v>
      </c>
      <c r="G18" s="88">
        <v>13</v>
      </c>
      <c r="H18" s="88">
        <v>13</v>
      </c>
      <c r="I18" s="8">
        <v>2</v>
      </c>
      <c r="J18" s="8">
        <v>2</v>
      </c>
      <c r="K18" s="8">
        <v>2</v>
      </c>
      <c r="L18" s="8">
        <v>2</v>
      </c>
      <c r="M18" s="10">
        <v>3</v>
      </c>
      <c r="N18" s="9">
        <f t="shared" si="0"/>
        <v>8.7199999999999989</v>
      </c>
    </row>
    <row r="19" spans="2:16" hidden="1" x14ac:dyDescent="0.3">
      <c r="B19" s="7">
        <v>14</v>
      </c>
      <c r="C19" s="9"/>
      <c r="D19" s="9"/>
      <c r="E19" s="9"/>
      <c r="F19" s="9"/>
      <c r="G19" s="9"/>
      <c r="H19" s="9"/>
      <c r="I19" s="9"/>
      <c r="J19" s="9"/>
      <c r="K19" s="9"/>
      <c r="L19" s="9"/>
      <c r="M19" s="9"/>
      <c r="N19" s="9"/>
    </row>
    <row r="20" spans="2:16" hidden="1" x14ac:dyDescent="0.3">
      <c r="B20" s="7">
        <v>15</v>
      </c>
      <c r="C20" s="9"/>
      <c r="D20" s="9"/>
      <c r="E20" s="9"/>
      <c r="F20" s="9"/>
      <c r="G20" s="9"/>
      <c r="H20" s="9"/>
      <c r="I20" s="9"/>
      <c r="J20" s="9"/>
      <c r="K20" s="9"/>
      <c r="L20" s="9"/>
      <c r="M20" s="9"/>
      <c r="N20" s="9"/>
    </row>
    <row r="21" spans="2:16" hidden="1" x14ac:dyDescent="0.3">
      <c r="B21" s="7">
        <v>16</v>
      </c>
      <c r="C21" s="9"/>
      <c r="D21" s="9"/>
      <c r="E21" s="9"/>
      <c r="F21" s="9"/>
      <c r="G21" s="9"/>
      <c r="H21" s="9"/>
      <c r="I21" s="9"/>
      <c r="J21" s="9"/>
      <c r="K21" s="9"/>
      <c r="L21" s="9"/>
      <c r="M21" s="9"/>
      <c r="N21" s="9"/>
    </row>
    <row r="22" spans="2:16" hidden="1" x14ac:dyDescent="0.3">
      <c r="B22" s="7">
        <v>17</v>
      </c>
      <c r="C22" s="9"/>
      <c r="D22" s="9"/>
      <c r="E22" s="9"/>
      <c r="F22" s="9"/>
      <c r="G22" s="9"/>
      <c r="H22" s="9"/>
      <c r="I22" s="9"/>
      <c r="J22" s="9"/>
      <c r="K22" s="9"/>
      <c r="L22" s="9"/>
      <c r="M22" s="9"/>
      <c r="N22" s="9"/>
    </row>
    <row r="24" spans="2:16" x14ac:dyDescent="0.3">
      <c r="B24" s="13" t="s">
        <v>49</v>
      </c>
      <c r="C24" s="11" t="s">
        <v>50</v>
      </c>
      <c r="D24" s="11" t="s">
        <v>50</v>
      </c>
      <c r="E24" s="11" t="s">
        <v>50</v>
      </c>
      <c r="F24" s="11" t="s">
        <v>51</v>
      </c>
      <c r="G24" s="11" t="s">
        <v>52</v>
      </c>
      <c r="H24" s="11" t="s">
        <v>52</v>
      </c>
      <c r="I24" s="11" t="s">
        <v>52</v>
      </c>
      <c r="J24" s="11" t="s">
        <v>52</v>
      </c>
      <c r="K24" s="11" t="s">
        <v>52</v>
      </c>
      <c r="L24" s="11" t="s">
        <v>52</v>
      </c>
    </row>
    <row r="25" spans="2:16" ht="27.6" x14ac:dyDescent="0.3">
      <c r="B25" s="13" t="s">
        <v>53</v>
      </c>
      <c r="C25" s="12" t="s">
        <v>54</v>
      </c>
      <c r="D25" s="12">
        <v>2035</v>
      </c>
      <c r="E25" s="12">
        <v>2035</v>
      </c>
      <c r="F25" s="38" t="s">
        <v>55</v>
      </c>
      <c r="G25" s="12">
        <v>2035</v>
      </c>
      <c r="H25" s="12">
        <v>2035</v>
      </c>
      <c r="I25" s="12" t="s">
        <v>56</v>
      </c>
      <c r="J25" s="12" t="s">
        <v>56</v>
      </c>
      <c r="K25" s="12" t="s">
        <v>56</v>
      </c>
      <c r="L25" s="12" t="s">
        <v>56</v>
      </c>
    </row>
    <row r="27" spans="2:16" x14ac:dyDescent="0.3">
      <c r="C27" s="89"/>
      <c r="D27" s="89"/>
      <c r="E27" s="89"/>
      <c r="F27" s="89"/>
      <c r="G27" s="89"/>
      <c r="H27" s="89"/>
      <c r="I27" s="89"/>
      <c r="J27" s="89"/>
      <c r="K27" s="89"/>
      <c r="L27" s="89"/>
      <c r="M27" s="89"/>
      <c r="N27" s="89"/>
      <c r="O27" s="89"/>
      <c r="P27" s="89"/>
    </row>
    <row r="28" spans="2:16" x14ac:dyDescent="0.3">
      <c r="C28" s="90"/>
      <c r="D28" s="90"/>
      <c r="E28" s="90"/>
      <c r="F28" s="90"/>
      <c r="G28" s="90"/>
      <c r="H28" s="90"/>
      <c r="I28" s="90"/>
      <c r="J28" s="90"/>
      <c r="K28" s="90"/>
      <c r="L28" s="90"/>
      <c r="M28" s="89"/>
      <c r="N28" s="89"/>
      <c r="O28" s="89"/>
      <c r="P28" s="89"/>
    </row>
    <row r="29" spans="2:16" x14ac:dyDescent="0.3">
      <c r="C29" s="90"/>
      <c r="D29" s="90"/>
      <c r="E29" s="90"/>
      <c r="F29" s="90"/>
      <c r="G29" s="90"/>
      <c r="H29" s="90"/>
      <c r="I29" s="90"/>
      <c r="J29" s="90"/>
      <c r="K29" s="90"/>
      <c r="L29" s="90"/>
      <c r="M29" s="89"/>
      <c r="N29" s="89"/>
      <c r="O29" s="89"/>
      <c r="P29" s="89"/>
    </row>
    <row r="30" spans="2:16" x14ac:dyDescent="0.3">
      <c r="C30" s="90"/>
      <c r="D30" s="90"/>
      <c r="E30" s="90"/>
      <c r="F30" s="90"/>
      <c r="G30" s="90"/>
      <c r="H30" s="90"/>
      <c r="I30" s="90"/>
      <c r="J30" s="90"/>
      <c r="K30" s="90"/>
      <c r="L30" s="90"/>
      <c r="M30" s="89"/>
      <c r="N30" s="89"/>
      <c r="O30" s="89"/>
      <c r="P30" s="89"/>
    </row>
    <row r="31" spans="2:16" x14ac:dyDescent="0.3">
      <c r="C31" s="90"/>
      <c r="D31" s="90"/>
      <c r="E31" s="90"/>
      <c r="F31" s="90"/>
      <c r="G31" s="90"/>
      <c r="H31" s="90"/>
      <c r="I31" s="90"/>
      <c r="J31" s="90"/>
      <c r="K31" s="90"/>
      <c r="L31" s="90"/>
      <c r="M31" s="89"/>
      <c r="N31" s="89"/>
      <c r="O31" s="89"/>
      <c r="P31" s="89"/>
    </row>
    <row r="32" spans="2:16" x14ac:dyDescent="0.3">
      <c r="C32" s="90"/>
      <c r="D32" s="90"/>
      <c r="E32" s="90"/>
      <c r="F32" s="90"/>
      <c r="G32" s="90"/>
      <c r="H32" s="90"/>
      <c r="I32" s="90"/>
      <c r="J32" s="90"/>
      <c r="K32" s="90"/>
      <c r="L32" s="90"/>
      <c r="M32" s="89"/>
      <c r="N32" s="89"/>
      <c r="O32" s="89"/>
      <c r="P32" s="89"/>
    </row>
    <row r="33" spans="3:16" x14ac:dyDescent="0.3">
      <c r="C33" s="90"/>
      <c r="D33" s="90"/>
      <c r="E33" s="90"/>
      <c r="F33" s="90"/>
      <c r="G33" s="90"/>
      <c r="H33" s="90"/>
      <c r="I33" s="90"/>
      <c r="J33" s="90"/>
      <c r="K33" s="90"/>
      <c r="L33" s="90"/>
      <c r="M33" s="89"/>
      <c r="N33" s="89"/>
      <c r="O33" s="89"/>
      <c r="P33" s="89"/>
    </row>
    <row r="34" spans="3:16" x14ac:dyDescent="0.3">
      <c r="C34" s="90"/>
      <c r="D34" s="90"/>
      <c r="E34" s="90"/>
      <c r="F34" s="90"/>
      <c r="G34" s="90"/>
      <c r="H34" s="90"/>
      <c r="I34" s="90"/>
      <c r="J34" s="90"/>
      <c r="K34" s="90"/>
      <c r="L34" s="90"/>
      <c r="M34" s="89"/>
      <c r="N34" s="89"/>
      <c r="O34" s="89"/>
      <c r="P34" s="89"/>
    </row>
    <row r="35" spans="3:16" x14ac:dyDescent="0.3">
      <c r="C35" s="90"/>
      <c r="D35" s="90"/>
      <c r="E35" s="90"/>
      <c r="F35" s="90"/>
      <c r="G35" s="90"/>
      <c r="H35" s="90"/>
      <c r="I35" s="90"/>
      <c r="J35" s="90"/>
      <c r="K35" s="90"/>
      <c r="L35" s="90"/>
      <c r="M35" s="89"/>
      <c r="N35" s="89"/>
      <c r="O35" s="89"/>
      <c r="P35" s="89"/>
    </row>
    <row r="36" spans="3:16" x14ac:dyDescent="0.3">
      <c r="C36" s="90"/>
      <c r="D36" s="90"/>
      <c r="E36" s="90"/>
      <c r="F36" s="90"/>
      <c r="G36" s="90"/>
      <c r="H36" s="90"/>
      <c r="I36" s="90"/>
      <c r="J36" s="90"/>
      <c r="K36" s="90"/>
      <c r="L36" s="90"/>
      <c r="M36" s="89"/>
      <c r="N36" s="89"/>
      <c r="O36" s="89"/>
      <c r="P36" s="89"/>
    </row>
    <row r="37" spans="3:16" x14ac:dyDescent="0.3">
      <c r="C37" s="90"/>
      <c r="D37" s="90"/>
      <c r="E37" s="90"/>
      <c r="F37" s="90"/>
      <c r="G37" s="90"/>
      <c r="H37" s="90"/>
      <c r="I37" s="90"/>
      <c r="J37" s="90"/>
      <c r="K37" s="90"/>
      <c r="L37" s="90"/>
      <c r="M37" s="89"/>
      <c r="N37" s="89"/>
      <c r="O37" s="89"/>
      <c r="P37" s="89"/>
    </row>
    <row r="38" spans="3:16" x14ac:dyDescent="0.3">
      <c r="C38" s="90"/>
      <c r="D38" s="90"/>
      <c r="E38" s="90"/>
      <c r="F38" s="90"/>
      <c r="G38" s="90"/>
      <c r="H38" s="90"/>
      <c r="I38" s="90"/>
      <c r="J38" s="90"/>
      <c r="K38" s="90"/>
      <c r="L38" s="90"/>
      <c r="M38" s="89"/>
      <c r="N38" s="89"/>
      <c r="O38" s="89"/>
      <c r="P38" s="89"/>
    </row>
    <row r="39" spans="3:16" x14ac:dyDescent="0.3">
      <c r="C39" s="90"/>
      <c r="D39" s="90"/>
      <c r="E39" s="90"/>
      <c r="F39" s="90"/>
      <c r="G39" s="90"/>
      <c r="H39" s="90"/>
      <c r="I39" s="90"/>
      <c r="J39" s="90"/>
      <c r="K39" s="90"/>
      <c r="L39" s="90"/>
      <c r="M39" s="89"/>
      <c r="N39" s="89"/>
      <c r="O39" s="89"/>
      <c r="P39" s="89"/>
    </row>
    <row r="40" spans="3:16" x14ac:dyDescent="0.3">
      <c r="C40" s="90"/>
      <c r="D40" s="90"/>
      <c r="E40" s="90"/>
      <c r="F40" s="90"/>
      <c r="G40" s="90"/>
      <c r="H40" s="90"/>
      <c r="I40" s="90"/>
      <c r="J40" s="90"/>
      <c r="K40" s="90"/>
      <c r="L40" s="90"/>
      <c r="M40" s="89"/>
      <c r="N40" s="89"/>
      <c r="O40" s="89"/>
      <c r="P40" s="89"/>
    </row>
    <row r="41" spans="3:16" x14ac:dyDescent="0.3">
      <c r="C41" s="89"/>
      <c r="D41" s="89"/>
      <c r="E41" s="89"/>
      <c r="F41" s="89"/>
      <c r="G41" s="89"/>
      <c r="H41" s="89"/>
      <c r="I41" s="89"/>
      <c r="J41" s="89"/>
      <c r="K41" s="89"/>
      <c r="L41" s="89"/>
      <c r="M41" s="89"/>
      <c r="N41" s="89"/>
      <c r="O41" s="89"/>
      <c r="P41" s="89"/>
    </row>
    <row r="42" spans="3:16" x14ac:dyDescent="0.3">
      <c r="C42" s="89"/>
      <c r="D42" s="89"/>
      <c r="E42" s="89"/>
      <c r="F42" s="89"/>
      <c r="G42" s="89"/>
      <c r="H42" s="89"/>
      <c r="I42" s="89"/>
      <c r="J42" s="89"/>
      <c r="K42" s="89"/>
      <c r="L42" s="89"/>
      <c r="M42" s="89"/>
      <c r="N42" s="89"/>
      <c r="O42" s="89"/>
      <c r="P42" s="89"/>
    </row>
    <row r="43" spans="3:16" x14ac:dyDescent="0.3">
      <c r="C43" s="89"/>
      <c r="D43" s="89"/>
      <c r="E43" s="89"/>
      <c r="F43" s="89"/>
      <c r="G43" s="89"/>
      <c r="H43" s="89"/>
      <c r="I43" s="89"/>
      <c r="J43" s="89"/>
      <c r="K43" s="89"/>
      <c r="L43" s="89"/>
      <c r="M43" s="89"/>
      <c r="N43" s="89"/>
      <c r="O43" s="89"/>
      <c r="P43" s="89"/>
    </row>
    <row r="44" spans="3:16" x14ac:dyDescent="0.3">
      <c r="C44" s="89"/>
      <c r="D44" s="89"/>
      <c r="E44" s="89"/>
      <c r="F44" s="89"/>
      <c r="G44" s="89"/>
      <c r="H44" s="89"/>
      <c r="I44" s="89"/>
      <c r="J44" s="89"/>
      <c r="K44" s="89"/>
      <c r="L44" s="89"/>
      <c r="M44" s="89"/>
      <c r="N44" s="89"/>
      <c r="O44" s="89"/>
      <c r="P44" s="89"/>
    </row>
    <row r="45" spans="3:16" x14ac:dyDescent="0.3">
      <c r="C45" s="89"/>
      <c r="D45" s="89"/>
      <c r="E45" s="89"/>
      <c r="F45" s="89"/>
      <c r="G45" s="89"/>
      <c r="H45" s="89"/>
      <c r="I45" s="89"/>
      <c r="J45" s="89"/>
      <c r="K45" s="89"/>
      <c r="L45" s="89"/>
      <c r="M45" s="89"/>
      <c r="N45" s="89"/>
      <c r="O45" s="89"/>
      <c r="P45" s="89"/>
    </row>
    <row r="46" spans="3:16" x14ac:dyDescent="0.3">
      <c r="C46" s="89"/>
      <c r="D46" s="89"/>
      <c r="E46" s="89"/>
      <c r="F46" s="89"/>
      <c r="G46" s="89"/>
      <c r="H46" s="89"/>
      <c r="I46" s="89"/>
      <c r="J46" s="89"/>
      <c r="K46" s="89"/>
      <c r="L46" s="89"/>
      <c r="M46" s="89"/>
      <c r="N46" s="89"/>
      <c r="O46" s="89"/>
      <c r="P46" s="89"/>
    </row>
    <row r="47" spans="3:16" x14ac:dyDescent="0.3">
      <c r="C47" s="89"/>
      <c r="D47" s="89"/>
      <c r="E47" s="89"/>
      <c r="F47" s="89"/>
      <c r="G47" s="89"/>
      <c r="H47" s="89"/>
      <c r="I47" s="89"/>
      <c r="J47" s="89"/>
      <c r="K47" s="89"/>
      <c r="L47" s="89"/>
      <c r="M47" s="89"/>
      <c r="N47" s="89"/>
      <c r="O47" s="89"/>
      <c r="P47" s="89"/>
    </row>
    <row r="48" spans="3:16" x14ac:dyDescent="0.3">
      <c r="C48" s="89"/>
      <c r="D48" s="89"/>
      <c r="E48" s="89"/>
      <c r="F48" s="89"/>
      <c r="G48" s="89"/>
      <c r="H48" s="89"/>
      <c r="I48" s="89"/>
      <c r="J48" s="89"/>
      <c r="K48" s="89"/>
      <c r="L48" s="89"/>
      <c r="M48" s="89"/>
      <c r="N48" s="89"/>
      <c r="O48" s="89"/>
      <c r="P48" s="89"/>
    </row>
    <row r="49" spans="3:16" x14ac:dyDescent="0.3">
      <c r="C49" s="89"/>
      <c r="D49" s="89"/>
      <c r="E49" s="89"/>
      <c r="F49" s="89"/>
      <c r="G49" s="89"/>
      <c r="H49" s="89"/>
      <c r="I49" s="89"/>
      <c r="J49" s="89"/>
      <c r="K49" s="89"/>
      <c r="L49" s="89"/>
      <c r="M49" s="89"/>
      <c r="N49" s="89"/>
      <c r="O49" s="89"/>
      <c r="P49" s="89"/>
    </row>
    <row r="50" spans="3:16" x14ac:dyDescent="0.3">
      <c r="C50" s="89"/>
      <c r="D50" s="89"/>
      <c r="E50" s="89"/>
      <c r="F50" s="89"/>
      <c r="G50" s="89"/>
      <c r="H50" s="89"/>
      <c r="I50" s="89"/>
      <c r="J50" s="89"/>
      <c r="K50" s="89"/>
      <c r="L50" s="89"/>
      <c r="M50" s="89"/>
      <c r="N50" s="89"/>
      <c r="O50" s="89"/>
      <c r="P50" s="89"/>
    </row>
    <row r="51" spans="3:16" x14ac:dyDescent="0.3">
      <c r="C51" s="89"/>
      <c r="D51" s="89"/>
      <c r="E51" s="89"/>
      <c r="F51" s="89"/>
      <c r="G51" s="89"/>
      <c r="H51" s="89"/>
      <c r="I51" s="89"/>
      <c r="J51" s="89"/>
      <c r="K51" s="89"/>
      <c r="L51" s="89"/>
      <c r="M51" s="89"/>
      <c r="N51" s="89"/>
      <c r="O51" s="89"/>
      <c r="P51" s="89"/>
    </row>
    <row r="52" spans="3:16" x14ac:dyDescent="0.3">
      <c r="C52" s="89"/>
      <c r="D52" s="89"/>
      <c r="E52" s="89"/>
      <c r="F52" s="89"/>
      <c r="G52" s="89"/>
      <c r="H52" s="89"/>
      <c r="I52" s="89"/>
      <c r="J52" s="89"/>
      <c r="K52" s="89"/>
      <c r="L52" s="89"/>
      <c r="M52" s="89"/>
      <c r="N52" s="89"/>
      <c r="O52" s="89"/>
      <c r="P52" s="89"/>
    </row>
    <row r="53" spans="3:16" x14ac:dyDescent="0.3">
      <c r="C53" s="89"/>
      <c r="D53" s="89"/>
      <c r="E53" s="89"/>
      <c r="F53" s="89"/>
      <c r="G53" s="89"/>
      <c r="H53" s="89"/>
      <c r="I53" s="89"/>
      <c r="J53" s="89"/>
      <c r="K53" s="89"/>
      <c r="L53" s="89"/>
      <c r="M53" s="89"/>
      <c r="N53" s="89"/>
      <c r="O53" s="89"/>
      <c r="P53" s="89"/>
    </row>
    <row r="54" spans="3:16" x14ac:dyDescent="0.3">
      <c r="C54" s="89"/>
      <c r="D54" s="89"/>
      <c r="E54" s="89"/>
      <c r="F54" s="89"/>
      <c r="G54" s="89"/>
      <c r="H54" s="89"/>
      <c r="I54" s="89"/>
      <c r="J54" s="89"/>
      <c r="K54" s="89"/>
      <c r="L54" s="89"/>
      <c r="M54" s="89"/>
      <c r="N54" s="89"/>
      <c r="O54" s="89"/>
      <c r="P54" s="89"/>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94AF1-4B21-4E42-BF02-B59D3A404870}">
  <dimension ref="B1:H18"/>
  <sheetViews>
    <sheetView zoomScaleNormal="100" workbookViewId="0"/>
  </sheetViews>
  <sheetFormatPr defaultRowHeight="14.4" x14ac:dyDescent="0.3"/>
  <cols>
    <col min="2" max="2" width="13.6640625" customWidth="1"/>
    <col min="3" max="3" width="20.5546875" customWidth="1"/>
    <col min="4" max="7" width="15.88671875" customWidth="1"/>
    <col min="8" max="8" width="14.33203125" customWidth="1"/>
  </cols>
  <sheetData>
    <row r="1" spans="2:8" x14ac:dyDescent="0.3">
      <c r="B1" s="1" t="s">
        <v>67</v>
      </c>
    </row>
    <row r="4" spans="2:8" x14ac:dyDescent="0.3">
      <c r="C4" s="1" t="s">
        <v>68</v>
      </c>
    </row>
    <row r="5" spans="2:8" ht="28.8" x14ac:dyDescent="0.3">
      <c r="B5" s="33"/>
      <c r="C5" s="14" t="s">
        <v>69</v>
      </c>
      <c r="D5" s="14" t="s">
        <v>70</v>
      </c>
      <c r="E5" s="14" t="s">
        <v>71</v>
      </c>
      <c r="F5" s="14" t="s">
        <v>72</v>
      </c>
      <c r="G5" s="14" t="s">
        <v>73</v>
      </c>
      <c r="H5" s="14" t="s">
        <v>74</v>
      </c>
    </row>
    <row r="6" spans="2:8" x14ac:dyDescent="0.3">
      <c r="B6" s="36">
        <v>1</v>
      </c>
      <c r="C6" s="98">
        <v>7934.0732905410032</v>
      </c>
      <c r="D6" s="98">
        <v>11630.15456255242</v>
      </c>
      <c r="E6" s="98">
        <v>9713.6209379478041</v>
      </c>
      <c r="F6" s="98">
        <v>9805.3195061361312</v>
      </c>
      <c r="G6" s="98">
        <f>AVERAGE(C6:F6)</f>
        <v>9770.7920742943406</v>
      </c>
      <c r="H6" s="35">
        <f>RANK(G6,$G$6:$G$18,1)</f>
        <v>4</v>
      </c>
    </row>
    <row r="7" spans="2:8" x14ac:dyDescent="0.3">
      <c r="B7" s="36">
        <v>2</v>
      </c>
      <c r="C7" s="98">
        <v>10509.472416470961</v>
      </c>
      <c r="D7" s="98">
        <v>14509.595753185666</v>
      </c>
      <c r="E7" s="98">
        <v>14465.099317151118</v>
      </c>
      <c r="F7" s="98">
        <v>12621.392927312114</v>
      </c>
      <c r="G7" s="98">
        <f t="shared" ref="G7:G18" si="0">AVERAGE(C7:F7)</f>
        <v>13026.390103529964</v>
      </c>
      <c r="H7" s="35">
        <f t="shared" ref="H7:H18" si="1">RANK(G7,$G$6:$G$18,1)</f>
        <v>9</v>
      </c>
    </row>
    <row r="8" spans="2:8" x14ac:dyDescent="0.3">
      <c r="B8" s="36">
        <v>3</v>
      </c>
      <c r="C8" s="98">
        <v>7628.4621585795448</v>
      </c>
      <c r="D8" s="98">
        <v>9878.680137772395</v>
      </c>
      <c r="E8" s="98">
        <v>8130.6435521026997</v>
      </c>
      <c r="F8" s="98">
        <v>8999.7675545006005</v>
      </c>
      <c r="G8" s="98">
        <f t="shared" si="0"/>
        <v>8659.3883507388091</v>
      </c>
      <c r="H8" s="35">
        <f t="shared" si="1"/>
        <v>2</v>
      </c>
    </row>
    <row r="9" spans="2:8" x14ac:dyDescent="0.3">
      <c r="B9" s="36">
        <v>4</v>
      </c>
      <c r="C9" s="98">
        <v>6696</v>
      </c>
      <c r="D9" s="98">
        <v>7904</v>
      </c>
      <c r="E9" s="98">
        <v>7080</v>
      </c>
      <c r="F9" s="98">
        <v>7664.3032151300031</v>
      </c>
      <c r="G9" s="98">
        <f t="shared" si="0"/>
        <v>7336.0758037825008</v>
      </c>
      <c r="H9" s="35">
        <f t="shared" si="1"/>
        <v>1</v>
      </c>
    </row>
    <row r="10" spans="2:8" x14ac:dyDescent="0.3">
      <c r="B10" s="36">
        <v>5</v>
      </c>
      <c r="C10" s="98">
        <v>10480.09148713064</v>
      </c>
      <c r="D10" s="98">
        <v>14664.908997476794</v>
      </c>
      <c r="E10" s="98">
        <v>14355.335370229295</v>
      </c>
      <c r="F10" s="98">
        <v>12614.299555648684</v>
      </c>
      <c r="G10" s="98">
        <f t="shared" si="0"/>
        <v>13028.658852621353</v>
      </c>
      <c r="H10" s="35">
        <f t="shared" si="1"/>
        <v>10</v>
      </c>
    </row>
    <row r="11" spans="2:8" x14ac:dyDescent="0.3">
      <c r="B11" s="36">
        <v>6</v>
      </c>
      <c r="C11" s="98">
        <v>10354.670868290148</v>
      </c>
      <c r="D11" s="98">
        <v>14332.421305937338</v>
      </c>
      <c r="E11" s="98">
        <v>14656.469134622588</v>
      </c>
      <c r="F11" s="98">
        <v>12306.524526372588</v>
      </c>
      <c r="G11" s="98">
        <f t="shared" si="0"/>
        <v>12912.521458805666</v>
      </c>
      <c r="H11" s="35">
        <f t="shared" si="1"/>
        <v>8</v>
      </c>
    </row>
    <row r="12" spans="2:8" x14ac:dyDescent="0.3">
      <c r="B12" s="36">
        <v>7</v>
      </c>
      <c r="C12" s="98">
        <v>10551.666721438973</v>
      </c>
      <c r="D12" s="98">
        <v>14407.786236176689</v>
      </c>
      <c r="E12" s="98">
        <v>14749.061960925232</v>
      </c>
      <c r="F12" s="98">
        <v>12503.520379521411</v>
      </c>
      <c r="G12" s="98">
        <f t="shared" si="0"/>
        <v>13053.008824515577</v>
      </c>
      <c r="H12" s="35">
        <f t="shared" si="1"/>
        <v>11</v>
      </c>
    </row>
    <row r="13" spans="2:8" x14ac:dyDescent="0.3">
      <c r="B13" s="36">
        <v>8</v>
      </c>
      <c r="C13" s="98">
        <v>8874.4820956806489</v>
      </c>
      <c r="D13" s="98">
        <v>11932.417952189677</v>
      </c>
      <c r="E13" s="98">
        <v>11248.083160812766</v>
      </c>
      <c r="F13" s="98">
        <v>10461.315924674966</v>
      </c>
      <c r="G13" s="98">
        <f t="shared" si="0"/>
        <v>10629.074783339514</v>
      </c>
      <c r="H13" s="35">
        <f t="shared" si="1"/>
        <v>5</v>
      </c>
    </row>
    <row r="14" spans="2:8" x14ac:dyDescent="0.3">
      <c r="B14" s="36">
        <v>9</v>
      </c>
      <c r="C14" s="98">
        <v>9594.6536880651292</v>
      </c>
      <c r="D14" s="98">
        <v>13217.483722642059</v>
      </c>
      <c r="E14" s="98">
        <v>12545.843928185668</v>
      </c>
      <c r="F14" s="98">
        <v>11303.682705675112</v>
      </c>
      <c r="G14" s="98">
        <f t="shared" si="0"/>
        <v>11665.416011141993</v>
      </c>
      <c r="H14" s="35">
        <f t="shared" si="1"/>
        <v>6</v>
      </c>
    </row>
    <row r="15" spans="2:8" x14ac:dyDescent="0.3">
      <c r="B15" s="36">
        <v>10</v>
      </c>
      <c r="C15" s="98">
        <v>9823.2670362372537</v>
      </c>
      <c r="D15" s="98">
        <v>13279.558339909054</v>
      </c>
      <c r="E15" s="98">
        <v>13950.501118483877</v>
      </c>
      <c r="F15" s="98">
        <v>11565.34984601235</v>
      </c>
      <c r="G15" s="98">
        <f t="shared" si="0"/>
        <v>12154.669085160633</v>
      </c>
      <c r="H15" s="35">
        <f t="shared" si="1"/>
        <v>7</v>
      </c>
    </row>
    <row r="16" spans="2:8" x14ac:dyDescent="0.3">
      <c r="B16" s="36">
        <v>11</v>
      </c>
      <c r="C16" s="98">
        <v>8032.8268831610976</v>
      </c>
      <c r="D16" s="98">
        <v>10168.092478434239</v>
      </c>
      <c r="E16" s="98">
        <v>9610.5599854241955</v>
      </c>
      <c r="F16" s="98">
        <v>9281.6733717159077</v>
      </c>
      <c r="G16" s="98">
        <f t="shared" si="0"/>
        <v>9273.2881796838592</v>
      </c>
      <c r="H16" s="35">
        <f t="shared" si="1"/>
        <v>3</v>
      </c>
    </row>
    <row r="17" spans="2:8" x14ac:dyDescent="0.3">
      <c r="B17" s="36">
        <v>12</v>
      </c>
      <c r="C17" s="98">
        <v>10857.590012694613</v>
      </c>
      <c r="D17" s="98">
        <v>14981.252224928488</v>
      </c>
      <c r="E17" s="98">
        <v>14459.532708723144</v>
      </c>
      <c r="F17" s="98">
        <v>12677.868867706564</v>
      </c>
      <c r="G17" s="98">
        <f t="shared" si="0"/>
        <v>13244.060953513203</v>
      </c>
      <c r="H17" s="35">
        <f t="shared" si="1"/>
        <v>12</v>
      </c>
    </row>
    <row r="18" spans="2:8" x14ac:dyDescent="0.3">
      <c r="B18" s="36">
        <v>13</v>
      </c>
      <c r="C18" s="98">
        <v>11647.295834106599</v>
      </c>
      <c r="D18" s="98">
        <v>15940.173158029294</v>
      </c>
      <c r="E18" s="98">
        <v>16143.6582542426</v>
      </c>
      <c r="F18" s="98">
        <v>13528.054127807905</v>
      </c>
      <c r="G18" s="98">
        <f t="shared" si="0"/>
        <v>14314.795343546601</v>
      </c>
      <c r="H18" s="35">
        <f t="shared" si="1"/>
        <v>13</v>
      </c>
    </row>
  </sheetData>
  <pageMargins left="0.7" right="0.7" top="0.75" bottom="0.75" header="0.3" footer="0.3"/>
  <ignoredErrors>
    <ignoredError sqref="G6:G18" formulaRange="1"/>
  </ignoredErrors>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D6404-E895-4070-979A-38B25256B486}">
  <dimension ref="A1:AB99"/>
  <sheetViews>
    <sheetView zoomScale="80" zoomScaleNormal="80" workbookViewId="0"/>
  </sheetViews>
  <sheetFormatPr defaultRowHeight="14.4" x14ac:dyDescent="0.3"/>
  <cols>
    <col min="1" max="1" width="13.44140625" customWidth="1"/>
    <col min="2" max="13" width="15.109375" customWidth="1"/>
    <col min="24" max="26" width="13.33203125" customWidth="1"/>
    <col min="27" max="29" width="10.88671875" customWidth="1"/>
  </cols>
  <sheetData>
    <row r="1" spans="1:28" x14ac:dyDescent="0.3">
      <c r="B1" s="1" t="s">
        <v>75</v>
      </c>
    </row>
    <row r="2" spans="1:28" x14ac:dyDescent="0.3">
      <c r="A2" s="1"/>
    </row>
    <row r="3" spans="1:28" x14ac:dyDescent="0.3">
      <c r="A3" s="1"/>
    </row>
    <row r="4" spans="1:28" x14ac:dyDescent="0.3">
      <c r="A4" s="1"/>
    </row>
    <row r="5" spans="1:28" x14ac:dyDescent="0.3">
      <c r="A5" s="1"/>
    </row>
    <row r="6" spans="1:28" x14ac:dyDescent="0.3">
      <c r="A6" s="1"/>
    </row>
    <row r="7" spans="1:28" x14ac:dyDescent="0.3">
      <c r="A7" s="1"/>
    </row>
    <row r="10" spans="1:28" x14ac:dyDescent="0.3">
      <c r="A10" s="1"/>
      <c r="C10" s="1" t="s">
        <v>76</v>
      </c>
      <c r="AA10" s="1" t="s">
        <v>77</v>
      </c>
    </row>
    <row r="11" spans="1:28" ht="57.6" x14ac:dyDescent="0.3">
      <c r="C11" s="47" t="s">
        <v>52</v>
      </c>
      <c r="D11" s="68" t="s">
        <v>70</v>
      </c>
      <c r="E11" s="68" t="s">
        <v>71</v>
      </c>
      <c r="F11" s="68" t="s">
        <v>72</v>
      </c>
      <c r="G11" s="47" t="s">
        <v>78</v>
      </c>
      <c r="H11" s="49" t="s">
        <v>126</v>
      </c>
      <c r="I11" s="47" t="s">
        <v>79</v>
      </c>
      <c r="Z11" s="68" t="s">
        <v>70</v>
      </c>
      <c r="AA11" s="68" t="s">
        <v>71</v>
      </c>
      <c r="AB11" s="68" t="s">
        <v>72</v>
      </c>
    </row>
    <row r="12" spans="1:28" x14ac:dyDescent="0.3">
      <c r="B12" s="71">
        <v>1</v>
      </c>
      <c r="C12" s="62">
        <v>28.746462187469348</v>
      </c>
      <c r="D12" s="70">
        <v>48.355676718084972</v>
      </c>
      <c r="E12" s="70">
        <v>38.142639977323782</v>
      </c>
      <c r="F12" s="70">
        <v>38.172489191602708</v>
      </c>
      <c r="G12" s="63">
        <v>38.337441142870802</v>
      </c>
      <c r="H12" s="9">
        <f>RANK(I12,$I$12:$I$24,1)</f>
        <v>4</v>
      </c>
      <c r="I12" s="62">
        <f>AVERAGE(C12:F12)</f>
        <v>38.3543170186202</v>
      </c>
      <c r="Z12" s="69">
        <f t="shared" ref="Z12:Z24" si="0">D12-$C12</f>
        <v>19.609214530615624</v>
      </c>
      <c r="AA12" s="69">
        <f t="shared" ref="AA12:AA24" si="1">E12-$C12</f>
        <v>9.3961777898544341</v>
      </c>
      <c r="AB12" s="69">
        <f t="shared" ref="AB12:AB24" si="2">F12-$C12</f>
        <v>9.4260270041333598</v>
      </c>
    </row>
    <row r="13" spans="1:28" x14ac:dyDescent="0.3">
      <c r="B13" s="71">
        <v>2</v>
      </c>
      <c r="C13" s="62">
        <v>53.288248241876317</v>
      </c>
      <c r="D13" s="70">
        <v>77.339725009150158</v>
      </c>
      <c r="E13" s="70">
        <v>71.44818091932342</v>
      </c>
      <c r="F13" s="70">
        <v>66.296442979301659</v>
      </c>
      <c r="G13" s="63">
        <v>38.337441142870802</v>
      </c>
      <c r="H13" s="9">
        <f t="shared" ref="H13:H24" si="3">RANK(I13,$I$12:$I$24,1)</f>
        <v>8</v>
      </c>
      <c r="I13" s="62">
        <f t="shared" ref="I13:I24" si="4">AVERAGE(C13:F13)</f>
        <v>67.093149287412885</v>
      </c>
      <c r="Z13" s="69">
        <f t="shared" si="0"/>
        <v>24.05147676727384</v>
      </c>
      <c r="AA13" s="69">
        <f t="shared" si="1"/>
        <v>18.159932677447102</v>
      </c>
      <c r="AB13" s="69">
        <f t="shared" si="2"/>
        <v>13.008194737425342</v>
      </c>
    </row>
    <row r="14" spans="1:28" x14ac:dyDescent="0.3">
      <c r="B14" s="71">
        <v>3</v>
      </c>
      <c r="C14" s="62">
        <v>28.726477516212007</v>
      </c>
      <c r="D14" s="70">
        <v>37.720489635240618</v>
      </c>
      <c r="E14" s="70">
        <v>29.407637000469467</v>
      </c>
      <c r="F14" s="70">
        <v>34.691314748079009</v>
      </c>
      <c r="G14" s="63">
        <v>38.337441142870802</v>
      </c>
      <c r="H14" s="9">
        <f t="shared" si="3"/>
        <v>2</v>
      </c>
      <c r="I14" s="62">
        <f t="shared" si="4"/>
        <v>32.636479725000271</v>
      </c>
      <c r="Z14" s="69">
        <f t="shared" si="0"/>
        <v>8.9940121190286106</v>
      </c>
      <c r="AA14" s="69">
        <f t="shared" si="1"/>
        <v>0.68115948425745998</v>
      </c>
      <c r="AB14" s="69">
        <f t="shared" si="2"/>
        <v>5.9648372318670013</v>
      </c>
    </row>
    <row r="15" spans="1:28" x14ac:dyDescent="0.3">
      <c r="B15" s="71">
        <v>4</v>
      </c>
      <c r="C15" s="62">
        <v>18.506950704777594</v>
      </c>
      <c r="D15" s="70">
        <v>22.52948717786294</v>
      </c>
      <c r="E15" s="70">
        <v>18.620323629872246</v>
      </c>
      <c r="F15" s="70">
        <v>22.789203795045509</v>
      </c>
      <c r="G15" s="63">
        <v>38.337441142870802</v>
      </c>
      <c r="H15" s="9">
        <f t="shared" si="3"/>
        <v>1</v>
      </c>
      <c r="I15" s="62">
        <f t="shared" si="4"/>
        <v>20.611491326889571</v>
      </c>
      <c r="Z15" s="69">
        <f t="shared" si="0"/>
        <v>4.0225364730853457</v>
      </c>
      <c r="AA15" s="69">
        <f t="shared" si="1"/>
        <v>0.11337292509465158</v>
      </c>
      <c r="AB15" s="69">
        <f t="shared" si="2"/>
        <v>4.2822530902679148</v>
      </c>
    </row>
    <row r="16" spans="1:28" x14ac:dyDescent="0.3">
      <c r="B16" s="71">
        <v>5</v>
      </c>
      <c r="C16" s="62">
        <v>54.506495525860991</v>
      </c>
      <c r="D16" s="70">
        <v>78.856314396564471</v>
      </c>
      <c r="E16" s="70">
        <v>72.573684036022371</v>
      </c>
      <c r="F16" s="70">
        <v>67.27236885793117</v>
      </c>
      <c r="G16" s="63">
        <v>38.337441142870802</v>
      </c>
      <c r="H16" s="9">
        <f t="shared" si="3"/>
        <v>10</v>
      </c>
      <c r="I16" s="62">
        <f t="shared" si="4"/>
        <v>68.302215704094749</v>
      </c>
      <c r="Z16" s="69">
        <f t="shared" si="0"/>
        <v>24.34981887070348</v>
      </c>
      <c r="AA16" s="69">
        <f t="shared" si="1"/>
        <v>18.06718851016138</v>
      </c>
      <c r="AB16" s="69">
        <f t="shared" si="2"/>
        <v>12.765873332070178</v>
      </c>
    </row>
    <row r="17" spans="2:28" x14ac:dyDescent="0.3">
      <c r="B17" s="71">
        <v>6</v>
      </c>
      <c r="C17" s="62">
        <v>52.933337525323289</v>
      </c>
      <c r="D17" s="70">
        <v>77.706661132698969</v>
      </c>
      <c r="E17" s="70">
        <v>77.065735883630964</v>
      </c>
      <c r="F17" s="70">
        <v>64.762216910307785</v>
      </c>
      <c r="G17" s="63">
        <v>38.337441142870802</v>
      </c>
      <c r="H17" s="9">
        <f t="shared" si="3"/>
        <v>9</v>
      </c>
      <c r="I17" s="62">
        <f t="shared" si="4"/>
        <v>68.116987862990243</v>
      </c>
      <c r="Z17" s="69">
        <f t="shared" si="0"/>
        <v>24.77332360737568</v>
      </c>
      <c r="AA17" s="69">
        <f t="shared" si="1"/>
        <v>24.132398358307675</v>
      </c>
      <c r="AB17" s="69">
        <f t="shared" si="2"/>
        <v>11.828879384984496</v>
      </c>
    </row>
    <row r="18" spans="2:28" x14ac:dyDescent="0.3">
      <c r="B18" s="71">
        <v>7</v>
      </c>
      <c r="C18" s="62">
        <v>54.414214211435159</v>
      </c>
      <c r="D18" s="70">
        <v>79.501265795002965</v>
      </c>
      <c r="E18" s="70">
        <v>77.200857789789367</v>
      </c>
      <c r="F18" s="70">
        <v>66.240920844140788</v>
      </c>
      <c r="G18" s="63">
        <v>38.337441142870802</v>
      </c>
      <c r="H18" s="9">
        <f t="shared" si="3"/>
        <v>11</v>
      </c>
      <c r="I18" s="62">
        <f t="shared" si="4"/>
        <v>69.339314660092072</v>
      </c>
      <c r="Z18" s="69">
        <f t="shared" si="0"/>
        <v>25.087051583567806</v>
      </c>
      <c r="AA18" s="69">
        <f t="shared" si="1"/>
        <v>22.786643578354209</v>
      </c>
      <c r="AB18" s="69">
        <f t="shared" si="2"/>
        <v>11.82670663270563</v>
      </c>
    </row>
    <row r="19" spans="2:28" x14ac:dyDescent="0.3">
      <c r="B19" s="71">
        <v>8</v>
      </c>
      <c r="C19" s="62">
        <v>35.97437371842264</v>
      </c>
      <c r="D19" s="70">
        <v>52.254186732917958</v>
      </c>
      <c r="E19" s="70">
        <v>40.633418245784867</v>
      </c>
      <c r="F19" s="70">
        <v>43.649289032588555</v>
      </c>
      <c r="G19" s="63">
        <v>38.337441142870802</v>
      </c>
      <c r="H19" s="9">
        <f t="shared" si="3"/>
        <v>5</v>
      </c>
      <c r="I19" s="62">
        <f t="shared" si="4"/>
        <v>43.127816932428502</v>
      </c>
      <c r="Z19" s="69">
        <f t="shared" si="0"/>
        <v>16.279813014495318</v>
      </c>
      <c r="AA19" s="69">
        <f t="shared" si="1"/>
        <v>4.6590445273622265</v>
      </c>
      <c r="AB19" s="69">
        <f t="shared" si="2"/>
        <v>7.674915314165915</v>
      </c>
    </row>
    <row r="20" spans="2:28" x14ac:dyDescent="0.3">
      <c r="B20" s="71">
        <v>9</v>
      </c>
      <c r="C20" s="62">
        <v>43.529165989536622</v>
      </c>
      <c r="D20" s="70">
        <v>66.071888536924007</v>
      </c>
      <c r="E20" s="70">
        <v>55.726588834903239</v>
      </c>
      <c r="F20" s="70">
        <v>52.968271668030496</v>
      </c>
      <c r="G20" s="63">
        <v>38.337441142870802</v>
      </c>
      <c r="H20" s="9">
        <f t="shared" si="3"/>
        <v>6</v>
      </c>
      <c r="I20" s="62">
        <f t="shared" si="4"/>
        <v>54.573978757348591</v>
      </c>
      <c r="Z20" s="69">
        <f t="shared" si="0"/>
        <v>22.542722547387385</v>
      </c>
      <c r="AA20" s="69">
        <f t="shared" si="1"/>
        <v>12.197422845366617</v>
      </c>
      <c r="AB20" s="69">
        <f t="shared" si="2"/>
        <v>9.4391056784938741</v>
      </c>
    </row>
    <row r="21" spans="2:28" x14ac:dyDescent="0.3">
      <c r="B21" s="71">
        <v>10</v>
      </c>
      <c r="C21" s="62">
        <v>43.74953025419579</v>
      </c>
      <c r="D21" s="70">
        <v>61.580729737706434</v>
      </c>
      <c r="E21" s="70">
        <v>64.633629072328574</v>
      </c>
      <c r="F21" s="70">
        <v>52.083406773225057</v>
      </c>
      <c r="G21" s="63">
        <v>38.337441142870802</v>
      </c>
      <c r="H21" s="9">
        <f t="shared" si="3"/>
        <v>7</v>
      </c>
      <c r="I21" s="62">
        <f t="shared" si="4"/>
        <v>55.511823959363959</v>
      </c>
      <c r="Z21" s="69">
        <f t="shared" si="0"/>
        <v>17.831199483510645</v>
      </c>
      <c r="AA21" s="69">
        <f t="shared" si="1"/>
        <v>20.884098818132784</v>
      </c>
      <c r="AB21" s="69">
        <f t="shared" si="2"/>
        <v>8.3338765190292676</v>
      </c>
    </row>
    <row r="22" spans="2:28" x14ac:dyDescent="0.3">
      <c r="B22" s="71">
        <v>11</v>
      </c>
      <c r="C22" s="62">
        <v>29.194043981096911</v>
      </c>
      <c r="D22" s="70">
        <v>39.328575384724125</v>
      </c>
      <c r="E22" s="70">
        <v>34.716124523494877</v>
      </c>
      <c r="F22" s="70">
        <v>35.647814569767213</v>
      </c>
      <c r="G22" s="63">
        <v>38.337441142870802</v>
      </c>
      <c r="H22" s="9">
        <f t="shared" si="3"/>
        <v>3</v>
      </c>
      <c r="I22" s="62">
        <f t="shared" si="4"/>
        <v>34.72163961477078</v>
      </c>
      <c r="Z22" s="69">
        <f t="shared" si="0"/>
        <v>10.134531403627214</v>
      </c>
      <c r="AA22" s="69">
        <f t="shared" si="1"/>
        <v>5.5220805423979655</v>
      </c>
      <c r="AB22" s="69">
        <f t="shared" si="2"/>
        <v>6.4537705886703023</v>
      </c>
    </row>
    <row r="23" spans="2:28" x14ac:dyDescent="0.3">
      <c r="B23" s="71">
        <v>12</v>
      </c>
      <c r="C23" s="62">
        <v>60.474678470275776</v>
      </c>
      <c r="D23" s="70">
        <v>87.611051720298121</v>
      </c>
      <c r="E23" s="70">
        <v>79.428757226296597</v>
      </c>
      <c r="F23" s="70">
        <v>71.937586608666976</v>
      </c>
      <c r="G23" s="63">
        <v>38.337441142870802</v>
      </c>
      <c r="H23" s="9">
        <f t="shared" si="3"/>
        <v>12</v>
      </c>
      <c r="I23" s="62">
        <f t="shared" si="4"/>
        <v>74.863018506384364</v>
      </c>
      <c r="Z23" s="69">
        <f t="shared" si="0"/>
        <v>27.136373250022345</v>
      </c>
      <c r="AA23" s="69">
        <f t="shared" si="1"/>
        <v>18.95407875602082</v>
      </c>
      <c r="AB23" s="69">
        <f t="shared" si="2"/>
        <v>11.462908138391199</v>
      </c>
    </row>
    <row r="24" spans="2:28" x14ac:dyDescent="0.3">
      <c r="B24" s="71">
        <v>13</v>
      </c>
      <c r="C24" s="62">
        <v>65.123286874690677</v>
      </c>
      <c r="D24" s="70">
        <v>91.532764067811442</v>
      </c>
      <c r="E24" s="70">
        <v>90.244477001506894</v>
      </c>
      <c r="F24" s="70">
        <v>76.03713358724454</v>
      </c>
      <c r="G24" s="63">
        <v>38.337441142870802</v>
      </c>
      <c r="H24" s="9">
        <f t="shared" si="3"/>
        <v>13</v>
      </c>
      <c r="I24" s="62">
        <f t="shared" si="4"/>
        <v>80.734415382813381</v>
      </c>
      <c r="Z24" s="69">
        <f t="shared" si="0"/>
        <v>26.409477193120765</v>
      </c>
      <c r="AA24" s="69">
        <f t="shared" si="1"/>
        <v>25.121190126816217</v>
      </c>
      <c r="AB24" s="69">
        <f t="shared" si="2"/>
        <v>10.913846712553863</v>
      </c>
    </row>
    <row r="25" spans="2:28" x14ac:dyDescent="0.3">
      <c r="B25" s="64"/>
      <c r="C25" s="64"/>
      <c r="X25" s="65"/>
      <c r="Y25" s="65"/>
      <c r="Z25" s="65"/>
    </row>
    <row r="26" spans="2:28" x14ac:dyDescent="0.3">
      <c r="X26" s="65"/>
      <c r="Y26" s="65"/>
      <c r="Z26" s="65"/>
    </row>
    <row r="29" spans="2:28" x14ac:dyDescent="0.3">
      <c r="C29" s="1" t="s">
        <v>80</v>
      </c>
    </row>
    <row r="30" spans="2:28" x14ac:dyDescent="0.3">
      <c r="C30" s="47">
        <v>2025</v>
      </c>
      <c r="D30" s="47">
        <v>2026</v>
      </c>
      <c r="E30" s="47">
        <v>2027</v>
      </c>
      <c r="F30" s="47">
        <v>2028</v>
      </c>
      <c r="G30" s="47">
        <v>2029</v>
      </c>
      <c r="H30" s="47">
        <v>2030</v>
      </c>
      <c r="I30" s="47">
        <v>2031</v>
      </c>
      <c r="J30" s="47">
        <v>2032</v>
      </c>
      <c r="K30" s="47">
        <v>2033</v>
      </c>
      <c r="L30" s="47">
        <v>2034</v>
      </c>
      <c r="M30" s="47">
        <v>2035</v>
      </c>
    </row>
    <row r="31" spans="2:28" x14ac:dyDescent="0.3">
      <c r="B31" s="71">
        <v>1</v>
      </c>
      <c r="C31" s="62">
        <v>-2.1160684167870247</v>
      </c>
      <c r="D31" s="62">
        <v>2.0756235620203891</v>
      </c>
      <c r="E31" s="62">
        <v>9.047554648137222</v>
      </c>
      <c r="F31" s="62">
        <v>7.205831045931288</v>
      </c>
      <c r="G31" s="62">
        <v>17.27375870356893</v>
      </c>
      <c r="H31" s="62">
        <v>20.640817330511158</v>
      </c>
      <c r="I31" s="62">
        <v>23.529320898500242</v>
      </c>
      <c r="J31" s="62">
        <v>26.437945098124075</v>
      </c>
      <c r="K31" s="62">
        <v>31.773693314853393</v>
      </c>
      <c r="L31" s="62">
        <v>33.410484445392306</v>
      </c>
      <c r="M31" s="62">
        <v>38.354317018620179</v>
      </c>
      <c r="P31" s="81"/>
      <c r="Q31" s="81"/>
      <c r="R31" s="81"/>
      <c r="S31" s="81"/>
      <c r="T31" s="81"/>
      <c r="U31" s="81"/>
      <c r="V31" s="81"/>
      <c r="W31" s="81"/>
      <c r="X31" s="81"/>
      <c r="Y31" s="81"/>
      <c r="Z31" s="81"/>
    </row>
    <row r="32" spans="2:28" x14ac:dyDescent="0.3">
      <c r="B32" s="71">
        <v>2</v>
      </c>
      <c r="C32" s="62">
        <v>3.3667081050712317</v>
      </c>
      <c r="D32" s="62">
        <v>10.737705223731577</v>
      </c>
      <c r="E32" s="62">
        <v>19.295205731978218</v>
      </c>
      <c r="F32" s="62">
        <v>16.499641345175611</v>
      </c>
      <c r="G32" s="62">
        <v>27.630681632657517</v>
      </c>
      <c r="H32" s="62">
        <v>30.940041942871641</v>
      </c>
      <c r="I32" s="62">
        <v>35.391852894923062</v>
      </c>
      <c r="J32" s="62">
        <v>37.162167307996022</v>
      </c>
      <c r="K32" s="62">
        <v>42.647053600140651</v>
      </c>
      <c r="L32" s="62">
        <v>47.678848554112001</v>
      </c>
      <c r="M32" s="62">
        <v>67.093149287412885</v>
      </c>
      <c r="P32" s="81"/>
      <c r="Q32" s="81"/>
      <c r="R32" s="81"/>
      <c r="S32" s="81"/>
      <c r="T32" s="81"/>
      <c r="U32" s="81"/>
      <c r="V32" s="81"/>
      <c r="W32" s="81"/>
      <c r="X32" s="81"/>
      <c r="Y32" s="81"/>
      <c r="Z32" s="81"/>
    </row>
    <row r="33" spans="2:26" x14ac:dyDescent="0.3">
      <c r="B33" s="71">
        <v>3</v>
      </c>
      <c r="C33" s="62">
        <v>-2.212636646175278</v>
      </c>
      <c r="D33" s="62">
        <v>2.8425268512066197</v>
      </c>
      <c r="E33" s="62">
        <v>6.9019425234079153</v>
      </c>
      <c r="F33" s="62">
        <v>3.7112719124454019</v>
      </c>
      <c r="G33" s="62">
        <v>8.5317445113236676</v>
      </c>
      <c r="H33" s="62">
        <v>11.428992273377217</v>
      </c>
      <c r="I33" s="62">
        <v>15.157399433355563</v>
      </c>
      <c r="J33" s="62">
        <v>17.730327406410606</v>
      </c>
      <c r="K33" s="62">
        <v>24.155022050453539</v>
      </c>
      <c r="L33" s="62">
        <v>27.511098830371928</v>
      </c>
      <c r="M33" s="62">
        <v>32.636479725000271</v>
      </c>
      <c r="P33" s="81"/>
      <c r="Q33" s="81"/>
      <c r="R33" s="81"/>
      <c r="S33" s="81"/>
      <c r="T33" s="81"/>
      <c r="U33" s="81"/>
      <c r="V33" s="81"/>
      <c r="W33" s="81"/>
      <c r="X33" s="81"/>
      <c r="Y33" s="81"/>
      <c r="Z33" s="81"/>
    </row>
    <row r="34" spans="2:26" x14ac:dyDescent="0.3">
      <c r="B34" s="71">
        <v>4</v>
      </c>
      <c r="C34" s="62">
        <v>-2.633</v>
      </c>
      <c r="D34" s="62">
        <v>1.141</v>
      </c>
      <c r="E34" s="62">
        <v>3.1890000000000001</v>
      </c>
      <c r="F34" s="62">
        <v>1.946</v>
      </c>
      <c r="G34" s="62">
        <v>6.1909999999999998</v>
      </c>
      <c r="H34" s="62">
        <v>7.4409999999999998</v>
      </c>
      <c r="I34" s="62">
        <v>8.8930000000000007</v>
      </c>
      <c r="J34" s="62">
        <v>11.257999999999999</v>
      </c>
      <c r="K34" s="62">
        <v>14.243</v>
      </c>
      <c r="L34" s="62">
        <v>16.888999999999999</v>
      </c>
      <c r="M34" s="62">
        <v>20.611000000000001</v>
      </c>
      <c r="P34" s="81"/>
      <c r="Q34" s="81"/>
      <c r="R34" s="81"/>
      <c r="S34" s="81"/>
      <c r="T34" s="81"/>
      <c r="U34" s="81"/>
      <c r="V34" s="81"/>
      <c r="W34" s="81"/>
      <c r="X34" s="81"/>
      <c r="Y34" s="81"/>
      <c r="Z34" s="81"/>
    </row>
    <row r="35" spans="2:26" x14ac:dyDescent="0.3">
      <c r="B35" s="71">
        <v>5</v>
      </c>
      <c r="C35" s="62">
        <v>3.4380768373243615</v>
      </c>
      <c r="D35" s="62">
        <v>11.136768623208892</v>
      </c>
      <c r="E35" s="62">
        <v>19.141983127245382</v>
      </c>
      <c r="F35" s="62">
        <v>17.985109291898731</v>
      </c>
      <c r="G35" s="62">
        <v>27.836911261728162</v>
      </c>
      <c r="H35" s="62">
        <v>33.941348285757641</v>
      </c>
      <c r="I35" s="62">
        <v>36.877222260853415</v>
      </c>
      <c r="J35" s="62">
        <v>38.764356882945016</v>
      </c>
      <c r="K35" s="62">
        <v>44.71145323232993</v>
      </c>
      <c r="L35" s="62">
        <v>49.718037525872006</v>
      </c>
      <c r="M35" s="62">
        <v>68.302215704094763</v>
      </c>
      <c r="P35" s="81"/>
      <c r="Q35" s="81"/>
      <c r="R35" s="81"/>
      <c r="S35" s="81"/>
      <c r="T35" s="81"/>
      <c r="U35" s="81"/>
      <c r="V35" s="81"/>
      <c r="W35" s="81"/>
      <c r="X35" s="81"/>
      <c r="Y35" s="81"/>
      <c r="Z35" s="81"/>
    </row>
    <row r="36" spans="2:26" x14ac:dyDescent="0.3">
      <c r="B36" s="71">
        <v>6</v>
      </c>
      <c r="C36" s="62">
        <v>3.8538239904354601</v>
      </c>
      <c r="D36" s="62">
        <v>9.9183496283872579</v>
      </c>
      <c r="E36" s="62">
        <v>17.926749534718233</v>
      </c>
      <c r="F36" s="62">
        <v>15.907372863815754</v>
      </c>
      <c r="G36" s="62">
        <v>27.628041044719581</v>
      </c>
      <c r="H36" s="62">
        <v>31.920029657530126</v>
      </c>
      <c r="I36" s="62">
        <v>35.742304456735063</v>
      </c>
      <c r="J36" s="62">
        <v>38.691371767410466</v>
      </c>
      <c r="K36" s="62">
        <v>46.033957015775393</v>
      </c>
      <c r="L36" s="62">
        <v>49.766384370375626</v>
      </c>
      <c r="M36" s="62">
        <v>68.116987862990243</v>
      </c>
      <c r="P36" s="81"/>
      <c r="Q36" s="81"/>
      <c r="R36" s="81"/>
      <c r="S36" s="81"/>
      <c r="T36" s="81"/>
      <c r="U36" s="81"/>
      <c r="V36" s="81"/>
      <c r="W36" s="81"/>
      <c r="X36" s="81"/>
      <c r="Y36" s="81"/>
      <c r="Z36" s="81"/>
    </row>
    <row r="37" spans="2:26" x14ac:dyDescent="0.3">
      <c r="B37" s="71">
        <v>7</v>
      </c>
      <c r="C37" s="62">
        <v>3.5295462363189931</v>
      </c>
      <c r="D37" s="62">
        <v>10.178951894262619</v>
      </c>
      <c r="E37" s="62">
        <v>19.161217840894377</v>
      </c>
      <c r="F37" s="62">
        <v>17.711807658832658</v>
      </c>
      <c r="G37" s="62">
        <v>29.000966516343563</v>
      </c>
      <c r="H37" s="62">
        <v>32.694380212685488</v>
      </c>
      <c r="I37" s="62">
        <v>35.657693512968905</v>
      </c>
      <c r="J37" s="62">
        <v>39.705372745273976</v>
      </c>
      <c r="K37" s="62">
        <v>45.277606731036585</v>
      </c>
      <c r="L37" s="62">
        <v>48.091687932962508</v>
      </c>
      <c r="M37" s="62">
        <v>69.339314660092072</v>
      </c>
      <c r="P37" s="81"/>
      <c r="Q37" s="81"/>
      <c r="R37" s="81"/>
      <c r="S37" s="81"/>
      <c r="T37" s="81"/>
      <c r="U37" s="81"/>
      <c r="V37" s="81"/>
      <c r="W37" s="81"/>
      <c r="X37" s="81"/>
      <c r="Y37" s="81"/>
      <c r="Z37" s="81"/>
    </row>
    <row r="38" spans="2:26" x14ac:dyDescent="0.3">
      <c r="B38" s="71">
        <v>8</v>
      </c>
      <c r="C38" s="62">
        <v>3.2008925097627645</v>
      </c>
      <c r="D38" s="62">
        <v>10.667644847349738</v>
      </c>
      <c r="E38" s="62">
        <v>17.646907864629807</v>
      </c>
      <c r="F38" s="62">
        <v>17.296588908608072</v>
      </c>
      <c r="G38" s="62">
        <v>27.535563231522879</v>
      </c>
      <c r="H38" s="62">
        <v>25.788768646944636</v>
      </c>
      <c r="I38" s="62">
        <v>24.790623742922765</v>
      </c>
      <c r="J38" s="62">
        <v>25.660891067788466</v>
      </c>
      <c r="K38" s="62">
        <v>28.524272221511445</v>
      </c>
      <c r="L38" s="62">
        <v>33.262977129834042</v>
      </c>
      <c r="M38" s="62">
        <v>43.127816932428502</v>
      </c>
      <c r="P38" s="81"/>
      <c r="Q38" s="81"/>
      <c r="R38" s="81"/>
      <c r="S38" s="81"/>
      <c r="T38" s="81"/>
      <c r="U38" s="81"/>
      <c r="V38" s="81"/>
      <c r="W38" s="81"/>
      <c r="X38" s="81"/>
      <c r="Y38" s="81"/>
      <c r="Z38" s="81"/>
    </row>
    <row r="39" spans="2:26" x14ac:dyDescent="0.3">
      <c r="B39" s="71">
        <v>9</v>
      </c>
      <c r="C39" s="62">
        <v>3.20090971936646</v>
      </c>
      <c r="D39" s="62">
        <v>10.699926199628816</v>
      </c>
      <c r="E39" s="62">
        <v>19.288867709470907</v>
      </c>
      <c r="F39" s="62">
        <v>17.916392611262001</v>
      </c>
      <c r="G39" s="62">
        <v>28.246710547826609</v>
      </c>
      <c r="H39" s="62">
        <v>26.611644242160033</v>
      </c>
      <c r="I39" s="62">
        <v>27.481786452061034</v>
      </c>
      <c r="J39" s="62">
        <v>29.063551543752034</v>
      </c>
      <c r="K39" s="62">
        <v>34.200973816611445</v>
      </c>
      <c r="L39" s="62">
        <v>40.973271638071601</v>
      </c>
      <c r="M39" s="62">
        <v>54.573978757348584</v>
      </c>
      <c r="P39" s="81"/>
      <c r="Q39" s="81"/>
      <c r="R39" s="81"/>
      <c r="S39" s="81"/>
      <c r="T39" s="81"/>
      <c r="U39" s="81"/>
      <c r="V39" s="81"/>
      <c r="W39" s="81"/>
      <c r="X39" s="81"/>
      <c r="Y39" s="81"/>
      <c r="Z39" s="81"/>
    </row>
    <row r="40" spans="2:26" x14ac:dyDescent="0.3">
      <c r="B40" s="71">
        <v>10</v>
      </c>
      <c r="C40" s="62">
        <v>3.20090971936646</v>
      </c>
      <c r="D40" s="62">
        <v>10.699926199628816</v>
      </c>
      <c r="E40" s="62">
        <v>19.288867709470907</v>
      </c>
      <c r="F40" s="62">
        <v>17.916392611262001</v>
      </c>
      <c r="G40" s="62">
        <v>28.246710547826609</v>
      </c>
      <c r="H40" s="62">
        <v>30.913183357218042</v>
      </c>
      <c r="I40" s="62">
        <v>34.906936596014447</v>
      </c>
      <c r="J40" s="62">
        <v>37.130711624440352</v>
      </c>
      <c r="K40" s="62">
        <v>43.721294679152344</v>
      </c>
      <c r="L40" s="62">
        <v>49.784916371025467</v>
      </c>
      <c r="M40" s="62">
        <v>55.511823959363966</v>
      </c>
      <c r="P40" s="81"/>
      <c r="Q40" s="81"/>
      <c r="R40" s="81"/>
      <c r="S40" s="81"/>
      <c r="T40" s="81"/>
      <c r="U40" s="81"/>
      <c r="V40" s="81"/>
      <c r="W40" s="81"/>
      <c r="X40" s="81"/>
      <c r="Y40" s="81"/>
      <c r="Z40" s="81"/>
    </row>
    <row r="41" spans="2:26" x14ac:dyDescent="0.3">
      <c r="B41" s="71">
        <v>11</v>
      </c>
      <c r="C41" s="62">
        <v>2.448205997266379</v>
      </c>
      <c r="D41" s="62">
        <v>9.4044871175180571</v>
      </c>
      <c r="E41" s="62">
        <v>9.9550235347193201</v>
      </c>
      <c r="F41" s="62">
        <v>7.1641830859705964</v>
      </c>
      <c r="G41" s="62">
        <v>12.236429726013325</v>
      </c>
      <c r="H41" s="62">
        <v>15.085928454368464</v>
      </c>
      <c r="I41" s="62">
        <v>18.27750924172177</v>
      </c>
      <c r="J41" s="62">
        <v>20.256548450011667</v>
      </c>
      <c r="K41" s="62">
        <v>25.078341689789113</v>
      </c>
      <c r="L41" s="62">
        <v>30.809271513840457</v>
      </c>
      <c r="M41" s="62">
        <v>34.721639614770794</v>
      </c>
      <c r="P41" s="81"/>
      <c r="Q41" s="81"/>
      <c r="R41" s="81"/>
      <c r="S41" s="81"/>
      <c r="T41" s="81"/>
      <c r="U41" s="81"/>
      <c r="V41" s="81"/>
      <c r="W41" s="81"/>
      <c r="X41" s="81"/>
      <c r="Y41" s="81"/>
      <c r="Z41" s="81"/>
    </row>
    <row r="42" spans="2:26" x14ac:dyDescent="0.3">
      <c r="B42" s="71">
        <v>12</v>
      </c>
      <c r="C42" s="62">
        <v>3.8601868995160165</v>
      </c>
      <c r="D42" s="62">
        <v>12.178741842132426</v>
      </c>
      <c r="E42" s="62">
        <v>20.800843691440281</v>
      </c>
      <c r="F42" s="62">
        <v>18.823293256431462</v>
      </c>
      <c r="G42" s="62">
        <v>30.504571558806337</v>
      </c>
      <c r="H42" s="62">
        <v>39.571349503675812</v>
      </c>
      <c r="I42" s="62">
        <v>42.066206534236329</v>
      </c>
      <c r="J42" s="62">
        <v>46.597524441117919</v>
      </c>
      <c r="K42" s="62">
        <v>52.660412998561661</v>
      </c>
      <c r="L42" s="62">
        <v>58.532730370591793</v>
      </c>
      <c r="M42" s="62">
        <v>74.863018506384392</v>
      </c>
      <c r="P42" s="81"/>
      <c r="Q42" s="81"/>
      <c r="R42" s="81"/>
      <c r="S42" s="81"/>
      <c r="T42" s="81"/>
      <c r="U42" s="81"/>
      <c r="V42" s="81"/>
      <c r="W42" s="81"/>
      <c r="X42" s="81"/>
      <c r="Y42" s="81"/>
      <c r="Z42" s="81"/>
    </row>
    <row r="43" spans="2:26" x14ac:dyDescent="0.3">
      <c r="B43" s="71">
        <v>13</v>
      </c>
      <c r="C43" s="62">
        <v>3.3124732345818999</v>
      </c>
      <c r="D43" s="62">
        <v>12.250877153158033</v>
      </c>
      <c r="E43" s="62">
        <v>20.173909522890078</v>
      </c>
      <c r="F43" s="62">
        <v>18.964464989768782</v>
      </c>
      <c r="G43" s="62">
        <v>30.123438548171109</v>
      </c>
      <c r="H43" s="62">
        <v>38.98994987270634</v>
      </c>
      <c r="I43" s="62">
        <v>41.82835701475652</v>
      </c>
      <c r="J43" s="62">
        <v>45.267995623263147</v>
      </c>
      <c r="K43" s="62">
        <v>52.115693636364909</v>
      </c>
      <c r="L43" s="62">
        <v>57.363898374575818</v>
      </c>
      <c r="M43" s="62">
        <v>80.73441538281341</v>
      </c>
      <c r="P43" s="81"/>
      <c r="Q43" s="81"/>
      <c r="R43" s="81"/>
      <c r="S43" s="81"/>
      <c r="T43" s="81"/>
      <c r="U43" s="81"/>
      <c r="V43" s="81"/>
      <c r="W43" s="81"/>
      <c r="X43" s="81"/>
      <c r="Y43" s="81"/>
      <c r="Z43" s="81"/>
    </row>
    <row r="44" spans="2:26" x14ac:dyDescent="0.3">
      <c r="B44" s="71" t="s">
        <v>81</v>
      </c>
      <c r="C44" s="62">
        <v>15.073005679737044</v>
      </c>
      <c r="D44" s="62">
        <v>17.19766579333178</v>
      </c>
      <c r="E44" s="62">
        <v>19.364819109198422</v>
      </c>
      <c r="F44" s="62">
        <v>21.575315491382369</v>
      </c>
      <c r="G44" s="62">
        <v>23.830021801210027</v>
      </c>
      <c r="H44" s="62">
        <v>26.129822237234244</v>
      </c>
      <c r="I44" s="62">
        <v>28.475618681978901</v>
      </c>
      <c r="J44" s="62">
        <v>30.868331055618484</v>
      </c>
      <c r="K44" s="62">
        <v>33.308897676730851</v>
      </c>
      <c r="L44" s="62">
        <v>35.798275630265472</v>
      </c>
      <c r="M44" s="62">
        <v>38.337441142870802</v>
      </c>
      <c r="P44" s="81"/>
      <c r="Q44" s="81"/>
      <c r="R44" s="81"/>
      <c r="S44" s="81"/>
      <c r="T44" s="81"/>
      <c r="U44" s="81"/>
      <c r="V44" s="81"/>
      <c r="W44" s="81"/>
      <c r="X44" s="81"/>
      <c r="Y44" s="81"/>
      <c r="Z44" s="81"/>
    </row>
    <row r="45" spans="2:26" x14ac:dyDescent="0.3">
      <c r="P45" s="81"/>
      <c r="Q45" s="81"/>
      <c r="R45" s="81"/>
      <c r="S45" s="81"/>
      <c r="T45" s="81"/>
      <c r="U45" s="81"/>
      <c r="V45" s="81"/>
      <c r="W45" s="81"/>
      <c r="X45" s="81"/>
      <c r="Y45" s="81"/>
      <c r="Z45" s="81"/>
    </row>
    <row r="72" spans="2:6" ht="86.4" x14ac:dyDescent="0.3">
      <c r="C72" s="47" t="s">
        <v>82</v>
      </c>
      <c r="D72" s="92" t="s">
        <v>123</v>
      </c>
      <c r="E72" s="47" t="s">
        <v>83</v>
      </c>
      <c r="F72" s="47" t="s">
        <v>84</v>
      </c>
    </row>
    <row r="73" spans="2:6" x14ac:dyDescent="0.3">
      <c r="B73" s="71">
        <v>1</v>
      </c>
      <c r="C73" s="72">
        <v>3.7999999999999999E-2</v>
      </c>
      <c r="D73" s="91">
        <v>0.05</v>
      </c>
      <c r="E73" s="48">
        <v>3.6564022402966877E-2</v>
      </c>
      <c r="F73" s="9">
        <f>RANK(E73,$E$73:$E$85,1)</f>
        <v>4</v>
      </c>
    </row>
    <row r="74" spans="2:6" x14ac:dyDescent="0.3">
      <c r="B74" s="71">
        <v>2</v>
      </c>
      <c r="C74" s="66">
        <v>3.7999999999999999E-2</v>
      </c>
      <c r="D74" s="91">
        <v>0.05</v>
      </c>
      <c r="E74" s="48">
        <v>4.4677467550194652E-2</v>
      </c>
      <c r="F74" s="9">
        <f t="shared" ref="F74:F85" si="5">RANK(E74,$E$73:$E$85,1)</f>
        <v>8</v>
      </c>
    </row>
    <row r="75" spans="2:6" x14ac:dyDescent="0.3">
      <c r="B75" s="71">
        <v>3</v>
      </c>
      <c r="C75" s="66">
        <v>3.7999999999999999E-2</v>
      </c>
      <c r="D75" s="91">
        <v>0.05</v>
      </c>
      <c r="E75" s="48">
        <v>3.4949782867808914E-2</v>
      </c>
      <c r="F75" s="9">
        <f t="shared" si="5"/>
        <v>2</v>
      </c>
    </row>
    <row r="76" spans="2:6" x14ac:dyDescent="0.3">
      <c r="B76" s="71">
        <v>4</v>
      </c>
      <c r="C76" s="66">
        <v>3.7999999999999999E-2</v>
      </c>
      <c r="D76" s="91">
        <v>0.05</v>
      </c>
      <c r="E76" s="48">
        <v>3.1554930813570588E-2</v>
      </c>
      <c r="F76" s="9">
        <f t="shared" si="5"/>
        <v>1</v>
      </c>
    </row>
    <row r="77" spans="2:6" x14ac:dyDescent="0.3">
      <c r="B77" s="71">
        <v>5</v>
      </c>
      <c r="C77" s="66">
        <v>3.7999999999999999E-2</v>
      </c>
      <c r="D77" s="91">
        <v>0.05</v>
      </c>
      <c r="E77" s="48">
        <v>4.5018806890615798E-2</v>
      </c>
      <c r="F77" s="9">
        <f t="shared" si="5"/>
        <v>10</v>
      </c>
    </row>
    <row r="78" spans="2:6" x14ac:dyDescent="0.3">
      <c r="B78" s="71">
        <v>6</v>
      </c>
      <c r="C78" s="66">
        <v>3.7999999999999999E-2</v>
      </c>
      <c r="D78" s="91">
        <v>0.05</v>
      </c>
      <c r="E78" s="48">
        <v>4.4966514023790698E-2</v>
      </c>
      <c r="F78" s="9">
        <f t="shared" si="5"/>
        <v>9</v>
      </c>
    </row>
    <row r="79" spans="2:6" x14ac:dyDescent="0.3">
      <c r="B79" s="71">
        <v>7</v>
      </c>
      <c r="C79" s="66">
        <v>3.7999999999999999E-2</v>
      </c>
      <c r="D79" s="91">
        <v>0.05</v>
      </c>
      <c r="E79" s="48">
        <v>4.5311596987757941E-2</v>
      </c>
      <c r="F79" s="9">
        <f t="shared" si="5"/>
        <v>11</v>
      </c>
    </row>
    <row r="80" spans="2:6" x14ac:dyDescent="0.3">
      <c r="B80" s="71">
        <v>8</v>
      </c>
      <c r="C80" s="66">
        <v>3.7999999999999999E-2</v>
      </c>
      <c r="D80" s="91">
        <v>0.05</v>
      </c>
      <c r="E80" s="48">
        <v>3.7911659960009732E-2</v>
      </c>
      <c r="F80" s="9">
        <f t="shared" si="5"/>
        <v>5</v>
      </c>
    </row>
    <row r="81" spans="2:9" x14ac:dyDescent="0.3">
      <c r="B81" s="71">
        <v>9</v>
      </c>
      <c r="C81" s="66">
        <v>3.7999999999999999E-2</v>
      </c>
      <c r="D81" s="91">
        <v>0.05</v>
      </c>
      <c r="E81" s="48">
        <v>4.1143099750053889E-2</v>
      </c>
      <c r="F81" s="9">
        <f t="shared" si="5"/>
        <v>6</v>
      </c>
    </row>
    <row r="82" spans="2:9" x14ac:dyDescent="0.3">
      <c r="B82" s="71">
        <v>10</v>
      </c>
      <c r="C82" s="66">
        <v>3.7999999999999999E-2</v>
      </c>
      <c r="D82" s="91">
        <v>0.05</v>
      </c>
      <c r="E82" s="48">
        <v>4.1407868879570854E-2</v>
      </c>
      <c r="F82" s="9">
        <f t="shared" si="5"/>
        <v>7</v>
      </c>
    </row>
    <row r="83" spans="2:9" x14ac:dyDescent="0.3">
      <c r="B83" s="71">
        <v>11</v>
      </c>
      <c r="C83" s="66">
        <v>3.7999999999999999E-2</v>
      </c>
      <c r="D83" s="91">
        <v>0.05</v>
      </c>
      <c r="E83" s="48">
        <v>3.5538457808760637E-2</v>
      </c>
      <c r="F83" s="9">
        <f t="shared" si="5"/>
        <v>3</v>
      </c>
    </row>
    <row r="84" spans="2:9" x14ac:dyDescent="0.3">
      <c r="B84" s="71">
        <v>12</v>
      </c>
      <c r="C84" s="66">
        <v>3.7999999999999999E-2</v>
      </c>
      <c r="D84" s="91">
        <v>0.05</v>
      </c>
      <c r="E84" s="48">
        <v>4.6871029456943172E-2</v>
      </c>
      <c r="F84" s="9">
        <f t="shared" si="5"/>
        <v>12</v>
      </c>
    </row>
    <row r="85" spans="2:9" x14ac:dyDescent="0.3">
      <c r="B85" s="71">
        <v>13</v>
      </c>
      <c r="C85" s="66">
        <v>3.7999999999999999E-2</v>
      </c>
      <c r="D85" s="91">
        <v>0.05</v>
      </c>
      <c r="E85" s="48">
        <v>4.8528621388618159E-2</v>
      </c>
      <c r="F85" s="9">
        <f t="shared" si="5"/>
        <v>13</v>
      </c>
    </row>
    <row r="86" spans="2:9" x14ac:dyDescent="0.3">
      <c r="B86" s="67"/>
      <c r="F86" s="67"/>
    </row>
    <row r="93" spans="2:9" x14ac:dyDescent="0.3">
      <c r="B93" s="1" t="s">
        <v>85</v>
      </c>
    </row>
    <row r="94" spans="2:9" x14ac:dyDescent="0.3">
      <c r="B94" s="33" t="s">
        <v>86</v>
      </c>
      <c r="C94" s="79" t="s">
        <v>87</v>
      </c>
      <c r="D94" s="79" t="s">
        <v>88</v>
      </c>
      <c r="E94" s="76"/>
      <c r="F94" s="76"/>
      <c r="G94" s="76"/>
      <c r="H94" s="76"/>
      <c r="I94" s="77"/>
    </row>
    <row r="95" spans="2:9" ht="43.2" x14ac:dyDescent="0.3">
      <c r="B95" s="73" t="s">
        <v>89</v>
      </c>
      <c r="C95" s="74">
        <v>1.1759999999999999</v>
      </c>
      <c r="D95" s="76" t="s">
        <v>90</v>
      </c>
      <c r="E95" s="76"/>
      <c r="F95" s="76"/>
      <c r="G95" s="76"/>
      <c r="H95" s="76"/>
      <c r="I95" s="77"/>
    </row>
    <row r="96" spans="2:9" ht="43.2" x14ac:dyDescent="0.3">
      <c r="B96" s="73" t="s">
        <v>91</v>
      </c>
      <c r="C96" s="75">
        <v>30000</v>
      </c>
      <c r="D96" s="76" t="s">
        <v>92</v>
      </c>
      <c r="E96" s="76"/>
      <c r="F96" s="76"/>
      <c r="G96" s="78" t="s">
        <v>93</v>
      </c>
      <c r="H96" s="76"/>
      <c r="I96" s="77"/>
    </row>
    <row r="97" spans="2:9" ht="57.6" x14ac:dyDescent="0.3">
      <c r="B97" s="73" t="s">
        <v>94</v>
      </c>
      <c r="C97" s="93">
        <f>C99/C98</f>
        <v>0.76115119711380785</v>
      </c>
      <c r="D97" s="76" t="s">
        <v>95</v>
      </c>
      <c r="E97" s="76"/>
      <c r="F97" s="76"/>
      <c r="G97" s="76"/>
      <c r="H97" s="76"/>
      <c r="I97" s="77"/>
    </row>
    <row r="98" spans="2:9" ht="28.8" x14ac:dyDescent="0.3">
      <c r="B98" s="73" t="s">
        <v>96</v>
      </c>
      <c r="C98" s="62">
        <v>121.96</v>
      </c>
      <c r="D98" s="76" t="s">
        <v>97</v>
      </c>
      <c r="E98" s="76"/>
      <c r="F98" s="76"/>
      <c r="G98" s="76"/>
      <c r="H98" s="76"/>
      <c r="I98" s="77"/>
    </row>
    <row r="99" spans="2:9" x14ac:dyDescent="0.3">
      <c r="B99" s="73" t="s">
        <v>98</v>
      </c>
      <c r="C99" s="62">
        <v>92.83</v>
      </c>
      <c r="D99" s="76" t="s">
        <v>97</v>
      </c>
      <c r="E99" s="76"/>
      <c r="F99" s="76"/>
      <c r="G99" s="76"/>
      <c r="H99" s="76"/>
      <c r="I99" s="77"/>
    </row>
  </sheetData>
  <hyperlinks>
    <hyperlink ref="G96" r:id="rId1" display="https://gcc02.safelinks.protection.outlook.com/?url=https%3A%2F%2Fwww.austintexas.gov%2Fsites%2Fdefault%2Ffiles%2Ffiles%2FNSU%2F2023%2520Federal%2520Poverty%2520Guidelines.pdf&amp;data=05%7C02%7CMatthew.Russell%40austinenergy.com%7Cf40c620604e34fcada5c08dcd1b73264%7C482dc10d91804c99816e70ee2557afd5%7C0%7C0%7C638615831985555694%7CUnknown%7CTWFpbGZsb3d8eyJWIjoiMC4wLjAwMDAiLCJQIjoiV2luMzIiLCJBTiI6Ik1haWwiLCJXVCI6Mn0%3D%7C4000%7C%7C%7C&amp;sdata=HCygp9EAgLIjb9isnpJdbrI%2BK1G07IUZj4%2BNqSBdSAU%3D&amp;reserved=0" xr:uid="{2440AC8A-D8F7-44BB-A135-904AA9A0A20C}"/>
  </hyperlinks>
  <pageMargins left="0.7" right="0.7" top="0.75" bottom="0.75" header="0.3" footer="0.3"/>
  <pageSetup orientation="portrait" r:id="rId2"/>
  <ignoredErrors>
    <ignoredError sqref="I12:I24" formulaRange="1"/>
  </ignoredError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861253-E6AC-4C18-960C-97B25A329D30}">
  <dimension ref="B1:D18"/>
  <sheetViews>
    <sheetView zoomScaleNormal="100" workbookViewId="0"/>
  </sheetViews>
  <sheetFormatPr defaultRowHeight="14.4" x14ac:dyDescent="0.3"/>
  <cols>
    <col min="1" max="1" width="14.5546875" customWidth="1"/>
    <col min="2" max="2" width="17.88671875" customWidth="1"/>
    <col min="3" max="3" width="16.33203125" customWidth="1"/>
    <col min="4" max="4" width="18" customWidth="1"/>
    <col min="5" max="5" width="13.5546875" customWidth="1"/>
  </cols>
  <sheetData>
    <row r="1" spans="2:4" x14ac:dyDescent="0.3">
      <c r="B1" s="1" t="s">
        <v>99</v>
      </c>
    </row>
    <row r="4" spans="2:4" x14ac:dyDescent="0.3">
      <c r="C4" s="1" t="s">
        <v>100</v>
      </c>
    </row>
    <row r="5" spans="2:4" ht="43.2" x14ac:dyDescent="0.3">
      <c r="B5" s="33"/>
      <c r="C5" s="47" t="s">
        <v>101</v>
      </c>
      <c r="D5" s="47" t="s">
        <v>102</v>
      </c>
    </row>
    <row r="6" spans="2:4" x14ac:dyDescent="0.3">
      <c r="B6" s="71">
        <v>1</v>
      </c>
      <c r="C6" s="98">
        <v>1291</v>
      </c>
      <c r="D6" s="9">
        <f t="shared" ref="D6:D18" si="0">RANK(C6,$C$6:$C$18,1)</f>
        <v>8</v>
      </c>
    </row>
    <row r="7" spans="2:4" x14ac:dyDescent="0.3">
      <c r="B7" s="71">
        <v>2</v>
      </c>
      <c r="C7" s="98">
        <v>1685</v>
      </c>
      <c r="D7" s="9">
        <f t="shared" si="0"/>
        <v>13</v>
      </c>
    </row>
    <row r="8" spans="2:4" x14ac:dyDescent="0.3">
      <c r="B8" s="71">
        <v>3</v>
      </c>
      <c r="C8" s="98">
        <v>424</v>
      </c>
      <c r="D8" s="9">
        <f t="shared" si="0"/>
        <v>3</v>
      </c>
    </row>
    <row r="9" spans="2:4" x14ac:dyDescent="0.3">
      <c r="B9" s="71">
        <v>4</v>
      </c>
      <c r="C9" s="98">
        <v>365</v>
      </c>
      <c r="D9" s="9">
        <f t="shared" si="0"/>
        <v>2</v>
      </c>
    </row>
    <row r="10" spans="2:4" x14ac:dyDescent="0.3">
      <c r="B10" s="71">
        <v>5</v>
      </c>
      <c r="C10" s="98">
        <v>1657</v>
      </c>
      <c r="D10" s="9">
        <f t="shared" si="0"/>
        <v>12</v>
      </c>
    </row>
    <row r="11" spans="2:4" x14ac:dyDescent="0.3">
      <c r="B11" s="71">
        <v>6</v>
      </c>
      <c r="C11" s="98">
        <v>1643</v>
      </c>
      <c r="D11" s="9">
        <f t="shared" si="0"/>
        <v>11</v>
      </c>
    </row>
    <row r="12" spans="2:4" x14ac:dyDescent="0.3">
      <c r="B12" s="71">
        <v>7</v>
      </c>
      <c r="C12" s="98">
        <v>1445</v>
      </c>
      <c r="D12" s="9">
        <f t="shared" si="0"/>
        <v>10</v>
      </c>
    </row>
    <row r="13" spans="2:4" x14ac:dyDescent="0.3">
      <c r="B13" s="71">
        <v>8</v>
      </c>
      <c r="C13" s="98">
        <v>653</v>
      </c>
      <c r="D13" s="9">
        <f t="shared" si="0"/>
        <v>5</v>
      </c>
    </row>
    <row r="14" spans="2:4" x14ac:dyDescent="0.3">
      <c r="B14" s="71">
        <v>9</v>
      </c>
      <c r="C14" s="98">
        <v>961</v>
      </c>
      <c r="D14" s="9">
        <f t="shared" si="0"/>
        <v>6</v>
      </c>
    </row>
    <row r="15" spans="2:4" x14ac:dyDescent="0.3">
      <c r="B15" s="71">
        <v>10</v>
      </c>
      <c r="C15" s="98">
        <v>549</v>
      </c>
      <c r="D15" s="9">
        <f t="shared" si="0"/>
        <v>4</v>
      </c>
    </row>
    <row r="16" spans="2:4" x14ac:dyDescent="0.3">
      <c r="B16" s="71">
        <v>11</v>
      </c>
      <c r="C16" s="98">
        <v>359</v>
      </c>
      <c r="D16" s="9">
        <f t="shared" si="0"/>
        <v>1</v>
      </c>
    </row>
    <row r="17" spans="2:4" x14ac:dyDescent="0.3">
      <c r="B17" s="71">
        <v>12</v>
      </c>
      <c r="C17" s="98">
        <v>1111</v>
      </c>
      <c r="D17" s="9">
        <f t="shared" si="0"/>
        <v>7</v>
      </c>
    </row>
    <row r="18" spans="2:4" x14ac:dyDescent="0.3">
      <c r="B18" s="71">
        <v>13</v>
      </c>
      <c r="C18" s="98">
        <v>1313</v>
      </c>
      <c r="D18" s="9">
        <f t="shared" si="0"/>
        <v>9</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B81806-727A-4E94-B838-D654072C7D6E}">
  <dimension ref="B1:AB52"/>
  <sheetViews>
    <sheetView zoomScaleNormal="100" workbookViewId="0"/>
  </sheetViews>
  <sheetFormatPr defaultRowHeight="14.4" x14ac:dyDescent="0.3"/>
  <cols>
    <col min="2" max="2" width="13.6640625" customWidth="1"/>
    <col min="3" max="13" width="11" customWidth="1"/>
    <col min="14" max="14" width="15.33203125" customWidth="1"/>
    <col min="15" max="15" width="17.109375" customWidth="1"/>
    <col min="16" max="16" width="15.33203125" customWidth="1"/>
    <col min="17" max="17" width="46.6640625" customWidth="1"/>
  </cols>
  <sheetData>
    <row r="1" spans="2:28" x14ac:dyDescent="0.3">
      <c r="B1" s="1" t="s">
        <v>103</v>
      </c>
    </row>
    <row r="4" spans="2:28" x14ac:dyDescent="0.3">
      <c r="C4" s="1"/>
    </row>
    <row r="5" spans="2:28" x14ac:dyDescent="0.3">
      <c r="B5" s="1" t="s">
        <v>104</v>
      </c>
      <c r="C5" s="1"/>
    </row>
    <row r="6" spans="2:28" x14ac:dyDescent="0.3">
      <c r="B6" s="33"/>
      <c r="C6" s="14">
        <v>2025</v>
      </c>
      <c r="D6" s="14">
        <v>2026</v>
      </c>
      <c r="E6" s="14">
        <v>2027</v>
      </c>
      <c r="F6" s="14">
        <v>2028</v>
      </c>
      <c r="G6" s="14">
        <v>2029</v>
      </c>
      <c r="H6" s="14">
        <v>2030</v>
      </c>
      <c r="I6" s="14">
        <v>2031</v>
      </c>
      <c r="J6" s="14">
        <v>2032</v>
      </c>
      <c r="K6" s="14">
        <v>2033</v>
      </c>
      <c r="L6" s="14">
        <v>2034</v>
      </c>
      <c r="M6" s="14">
        <v>2035</v>
      </c>
      <c r="O6" s="47" t="s">
        <v>127</v>
      </c>
      <c r="P6" s="94"/>
      <c r="Q6" s="95"/>
      <c r="R6" s="95"/>
      <c r="S6" s="95"/>
      <c r="T6" s="95"/>
      <c r="U6" s="95"/>
      <c r="V6" s="95"/>
      <c r="W6" s="95"/>
      <c r="X6" s="95"/>
      <c r="Y6" s="95"/>
      <c r="Z6" s="95"/>
      <c r="AA6" s="95"/>
    </row>
    <row r="7" spans="2:28" x14ac:dyDescent="0.3">
      <c r="B7" s="39">
        <v>1</v>
      </c>
      <c r="C7" s="40">
        <v>34</v>
      </c>
      <c r="D7" s="40">
        <v>40</v>
      </c>
      <c r="E7" s="40">
        <v>48</v>
      </c>
      <c r="F7" s="40">
        <v>50</v>
      </c>
      <c r="G7" s="40">
        <v>66</v>
      </c>
      <c r="H7" s="40">
        <v>62</v>
      </c>
      <c r="I7" s="40">
        <v>75</v>
      </c>
      <c r="J7" s="40">
        <v>89</v>
      </c>
      <c r="K7" s="40">
        <v>111</v>
      </c>
      <c r="L7" s="40">
        <v>150</v>
      </c>
      <c r="M7" s="40">
        <v>165</v>
      </c>
      <c r="O7" s="97">
        <f t="shared" ref="O7:O19" si="0">RANK(M7,$M$7:$M$19,1)</f>
        <v>6</v>
      </c>
      <c r="P7" s="94"/>
      <c r="Q7" s="95"/>
      <c r="R7" s="95"/>
      <c r="S7" s="95"/>
      <c r="T7" s="95"/>
      <c r="U7" s="95"/>
      <c r="V7" s="95"/>
      <c r="W7" s="95"/>
      <c r="X7" s="95"/>
      <c r="Y7" s="95"/>
      <c r="Z7" s="95"/>
      <c r="AA7" s="96"/>
    </row>
    <row r="8" spans="2:28" x14ac:dyDescent="0.3">
      <c r="B8" s="39">
        <v>2</v>
      </c>
      <c r="C8" s="40">
        <v>34</v>
      </c>
      <c r="D8" s="40">
        <v>40</v>
      </c>
      <c r="E8" s="40">
        <v>52</v>
      </c>
      <c r="F8" s="40">
        <v>55</v>
      </c>
      <c r="G8" s="40">
        <v>68</v>
      </c>
      <c r="H8" s="40">
        <v>62</v>
      </c>
      <c r="I8" s="40">
        <v>75</v>
      </c>
      <c r="J8" s="40">
        <v>89</v>
      </c>
      <c r="K8" s="40">
        <v>111</v>
      </c>
      <c r="L8" s="40">
        <v>150</v>
      </c>
      <c r="M8" s="40">
        <v>2204</v>
      </c>
      <c r="O8" s="97">
        <f t="shared" si="0"/>
        <v>12</v>
      </c>
      <c r="P8" s="94"/>
      <c r="Q8" s="95"/>
      <c r="R8" s="95"/>
      <c r="S8" s="95"/>
      <c r="T8" s="95"/>
      <c r="U8" s="95"/>
      <c r="V8" s="95"/>
      <c r="W8" s="95"/>
      <c r="X8" s="95"/>
      <c r="Y8" s="95"/>
      <c r="Z8" s="95"/>
      <c r="AA8" s="95"/>
      <c r="AB8" s="87"/>
    </row>
    <row r="9" spans="2:28" x14ac:dyDescent="0.3">
      <c r="B9" s="39">
        <v>3</v>
      </c>
      <c r="C9" s="40">
        <v>31</v>
      </c>
      <c r="D9" s="40">
        <v>39</v>
      </c>
      <c r="E9" s="40">
        <v>2</v>
      </c>
      <c r="F9" s="40">
        <v>0</v>
      </c>
      <c r="G9" s="40">
        <v>0</v>
      </c>
      <c r="H9" s="40">
        <v>0</v>
      </c>
      <c r="I9" s="40">
        <v>0</v>
      </c>
      <c r="J9" s="40">
        <v>0</v>
      </c>
      <c r="K9" s="40">
        <v>0</v>
      </c>
      <c r="L9" s="40">
        <v>0</v>
      </c>
      <c r="M9" s="40">
        <v>0</v>
      </c>
      <c r="O9" s="97">
        <f t="shared" si="0"/>
        <v>1</v>
      </c>
      <c r="P9" s="94"/>
      <c r="Q9" s="95"/>
      <c r="R9" s="95"/>
      <c r="S9" s="95"/>
      <c r="T9" s="95"/>
      <c r="U9" s="95"/>
      <c r="V9" s="95"/>
      <c r="W9" s="95"/>
      <c r="X9" s="95"/>
      <c r="Y9" s="95"/>
      <c r="Z9" s="95"/>
      <c r="AA9" s="95"/>
    </row>
    <row r="10" spans="2:28" x14ac:dyDescent="0.3">
      <c r="B10" s="39">
        <v>4</v>
      </c>
      <c r="C10" s="40">
        <v>33</v>
      </c>
      <c r="D10" s="40">
        <v>39</v>
      </c>
      <c r="E10" s="40">
        <v>4</v>
      </c>
      <c r="F10" s="40">
        <v>0</v>
      </c>
      <c r="G10" s="40">
        <v>0</v>
      </c>
      <c r="H10" s="40">
        <v>0</v>
      </c>
      <c r="I10" s="40">
        <v>0</v>
      </c>
      <c r="J10" s="40">
        <v>0</v>
      </c>
      <c r="K10" s="40">
        <v>0</v>
      </c>
      <c r="L10" s="40">
        <v>0</v>
      </c>
      <c r="M10" s="40">
        <v>0</v>
      </c>
      <c r="O10" s="97">
        <f t="shared" si="0"/>
        <v>1</v>
      </c>
      <c r="P10" s="94"/>
      <c r="Q10" s="95"/>
      <c r="R10" s="95"/>
      <c r="S10" s="95"/>
      <c r="T10" s="95"/>
      <c r="U10" s="95"/>
      <c r="V10" s="95"/>
      <c r="W10" s="95"/>
      <c r="X10" s="95"/>
      <c r="Y10" s="95"/>
      <c r="Z10" s="95"/>
      <c r="AA10" s="96"/>
    </row>
    <row r="11" spans="2:28" x14ac:dyDescent="0.3">
      <c r="B11" s="39">
        <v>5</v>
      </c>
      <c r="C11" s="40">
        <v>31</v>
      </c>
      <c r="D11" s="40">
        <v>39</v>
      </c>
      <c r="E11" s="40">
        <v>49</v>
      </c>
      <c r="F11" s="40">
        <v>245</v>
      </c>
      <c r="G11" s="40">
        <v>252</v>
      </c>
      <c r="H11" s="40">
        <v>279</v>
      </c>
      <c r="I11" s="40">
        <v>307</v>
      </c>
      <c r="J11" s="40">
        <v>350</v>
      </c>
      <c r="K11" s="40">
        <v>381</v>
      </c>
      <c r="L11" s="40">
        <v>404</v>
      </c>
      <c r="M11" s="40">
        <v>2115</v>
      </c>
      <c r="O11" s="97">
        <f t="shared" si="0"/>
        <v>9</v>
      </c>
      <c r="P11" s="94"/>
      <c r="Q11" s="95"/>
      <c r="R11" s="95"/>
      <c r="S11" s="95"/>
      <c r="T11" s="95"/>
      <c r="U11" s="95"/>
      <c r="V11" s="95"/>
      <c r="W11" s="95"/>
      <c r="X11" s="95"/>
      <c r="Y11" s="95"/>
      <c r="Z11" s="95"/>
      <c r="AA11" s="96"/>
      <c r="AB11" s="87"/>
    </row>
    <row r="12" spans="2:28" x14ac:dyDescent="0.3">
      <c r="B12" s="39">
        <v>6</v>
      </c>
      <c r="C12" s="40">
        <v>31</v>
      </c>
      <c r="D12" s="40">
        <v>39</v>
      </c>
      <c r="E12" s="40">
        <v>43</v>
      </c>
      <c r="F12" s="40">
        <v>38</v>
      </c>
      <c r="G12" s="40">
        <v>36</v>
      </c>
      <c r="H12" s="40">
        <v>37</v>
      </c>
      <c r="I12" s="40">
        <v>35</v>
      </c>
      <c r="J12" s="40">
        <v>31</v>
      </c>
      <c r="K12" s="40">
        <v>32</v>
      </c>
      <c r="L12" s="40">
        <v>32</v>
      </c>
      <c r="M12" s="40">
        <v>2141</v>
      </c>
      <c r="O12" s="97">
        <f t="shared" si="0"/>
        <v>11</v>
      </c>
      <c r="P12" s="94"/>
      <c r="Q12" s="95"/>
      <c r="R12" s="95"/>
      <c r="S12" s="95"/>
      <c r="T12" s="95"/>
      <c r="U12" s="95"/>
      <c r="V12" s="95"/>
      <c r="W12" s="95"/>
      <c r="X12" s="95"/>
      <c r="Y12" s="95"/>
      <c r="Z12" s="95"/>
      <c r="AA12" s="95"/>
      <c r="AB12" s="87"/>
    </row>
    <row r="13" spans="2:28" x14ac:dyDescent="0.3">
      <c r="B13" s="39">
        <v>7</v>
      </c>
      <c r="C13" s="40">
        <v>31</v>
      </c>
      <c r="D13" s="40">
        <v>39</v>
      </c>
      <c r="E13" s="40">
        <v>44</v>
      </c>
      <c r="F13" s="40">
        <v>37</v>
      </c>
      <c r="G13" s="40">
        <v>36</v>
      </c>
      <c r="H13" s="40">
        <v>38</v>
      </c>
      <c r="I13" s="40">
        <v>36</v>
      </c>
      <c r="J13" s="40">
        <v>34</v>
      </c>
      <c r="K13" s="40">
        <v>32</v>
      </c>
      <c r="L13" s="40">
        <v>34</v>
      </c>
      <c r="M13" s="40">
        <v>2136</v>
      </c>
      <c r="O13" s="97">
        <f t="shared" si="0"/>
        <v>10</v>
      </c>
      <c r="P13" s="94"/>
      <c r="Q13" s="95"/>
      <c r="R13" s="95"/>
      <c r="S13" s="95"/>
      <c r="T13" s="95"/>
      <c r="U13" s="95"/>
      <c r="V13" s="95"/>
      <c r="W13" s="95"/>
      <c r="X13" s="95"/>
      <c r="Y13" s="95"/>
      <c r="Z13" s="95"/>
      <c r="AA13" s="95"/>
      <c r="AB13" s="87"/>
    </row>
    <row r="14" spans="2:28" x14ac:dyDescent="0.3">
      <c r="B14" s="39">
        <v>8</v>
      </c>
      <c r="C14" s="40">
        <v>31</v>
      </c>
      <c r="D14" s="40">
        <v>39</v>
      </c>
      <c r="E14" s="40">
        <v>49</v>
      </c>
      <c r="F14" s="40">
        <v>53</v>
      </c>
      <c r="G14" s="40">
        <v>61</v>
      </c>
      <c r="H14" s="40">
        <v>7</v>
      </c>
      <c r="I14" s="40">
        <v>0</v>
      </c>
      <c r="J14" s="40">
        <v>0</v>
      </c>
      <c r="K14" s="40">
        <v>0</v>
      </c>
      <c r="L14" s="40">
        <v>0</v>
      </c>
      <c r="M14" s="40">
        <v>3</v>
      </c>
      <c r="O14" s="97">
        <f t="shared" si="0"/>
        <v>4</v>
      </c>
      <c r="P14" s="94"/>
      <c r="Q14" s="95"/>
      <c r="R14" s="95"/>
      <c r="S14" s="95"/>
      <c r="T14" s="95"/>
      <c r="U14" s="95"/>
      <c r="V14" s="95"/>
      <c r="W14" s="95"/>
      <c r="X14" s="95"/>
      <c r="Y14" s="95"/>
      <c r="Z14" s="95"/>
      <c r="AA14" s="95"/>
    </row>
    <row r="15" spans="2:28" x14ac:dyDescent="0.3">
      <c r="B15" s="39">
        <v>9</v>
      </c>
      <c r="C15" s="40">
        <v>31</v>
      </c>
      <c r="D15" s="40">
        <v>39</v>
      </c>
      <c r="E15" s="40">
        <v>43</v>
      </c>
      <c r="F15" s="40">
        <v>39</v>
      </c>
      <c r="G15" s="40">
        <v>38</v>
      </c>
      <c r="H15" s="40">
        <v>0</v>
      </c>
      <c r="I15" s="40">
        <v>0</v>
      </c>
      <c r="J15" s="40">
        <v>0</v>
      </c>
      <c r="K15" s="40">
        <v>0</v>
      </c>
      <c r="L15" s="40">
        <v>0</v>
      </c>
      <c r="M15" s="40">
        <v>438</v>
      </c>
      <c r="O15" s="97">
        <f t="shared" si="0"/>
        <v>7</v>
      </c>
      <c r="P15" s="94"/>
      <c r="Q15" s="95"/>
      <c r="R15" s="95"/>
      <c r="S15" s="95"/>
      <c r="T15" s="95"/>
      <c r="U15" s="95"/>
      <c r="V15" s="95"/>
      <c r="W15" s="95"/>
      <c r="X15" s="95"/>
      <c r="Y15" s="95"/>
      <c r="Z15" s="95"/>
      <c r="AA15" s="96"/>
    </row>
    <row r="16" spans="2:28" x14ac:dyDescent="0.3">
      <c r="B16" s="39">
        <v>10</v>
      </c>
      <c r="C16" s="40">
        <v>31</v>
      </c>
      <c r="D16" s="40">
        <v>39</v>
      </c>
      <c r="E16" s="40">
        <v>43</v>
      </c>
      <c r="F16" s="40">
        <v>39</v>
      </c>
      <c r="G16" s="40">
        <v>38</v>
      </c>
      <c r="H16" s="40">
        <v>35</v>
      </c>
      <c r="I16" s="40">
        <v>38</v>
      </c>
      <c r="J16" s="40">
        <v>33</v>
      </c>
      <c r="K16" s="40">
        <v>37</v>
      </c>
      <c r="L16" s="40">
        <v>42</v>
      </c>
      <c r="M16" s="40">
        <v>41</v>
      </c>
      <c r="O16" s="97">
        <f t="shared" si="0"/>
        <v>5</v>
      </c>
      <c r="P16" s="94"/>
    </row>
    <row r="17" spans="2:28" x14ac:dyDescent="0.3">
      <c r="B17" s="39">
        <v>11</v>
      </c>
      <c r="C17" s="40">
        <v>31</v>
      </c>
      <c r="D17" s="40">
        <v>39</v>
      </c>
      <c r="E17" s="40">
        <v>4</v>
      </c>
      <c r="F17" s="40">
        <v>0</v>
      </c>
      <c r="G17" s="40">
        <v>0</v>
      </c>
      <c r="H17" s="40">
        <v>0</v>
      </c>
      <c r="I17" s="40">
        <v>0</v>
      </c>
      <c r="J17" s="40">
        <v>0</v>
      </c>
      <c r="K17" s="40">
        <v>0</v>
      </c>
      <c r="L17" s="40">
        <v>0</v>
      </c>
      <c r="M17" s="40">
        <v>0</v>
      </c>
      <c r="O17" s="97">
        <f t="shared" si="0"/>
        <v>1</v>
      </c>
      <c r="P17" s="94"/>
      <c r="Q17" s="95"/>
      <c r="R17" s="95"/>
      <c r="S17" s="95"/>
      <c r="T17" s="95"/>
      <c r="U17" s="95"/>
      <c r="V17" s="95"/>
      <c r="W17" s="95"/>
      <c r="X17" s="95"/>
      <c r="Y17" s="95"/>
      <c r="Z17" s="95"/>
      <c r="AA17" s="96"/>
    </row>
    <row r="18" spans="2:28" x14ac:dyDescent="0.3">
      <c r="B18" s="39">
        <v>12</v>
      </c>
      <c r="C18" s="40">
        <v>27</v>
      </c>
      <c r="D18" s="40">
        <v>35</v>
      </c>
      <c r="E18" s="40">
        <v>19</v>
      </c>
      <c r="F18" s="40">
        <v>15</v>
      </c>
      <c r="G18" s="40">
        <v>5</v>
      </c>
      <c r="H18" s="40">
        <v>3</v>
      </c>
      <c r="I18" s="40">
        <v>2</v>
      </c>
      <c r="J18" s="40">
        <v>5</v>
      </c>
      <c r="K18" s="40">
        <v>1</v>
      </c>
      <c r="L18" s="40">
        <v>1</v>
      </c>
      <c r="M18" s="40">
        <v>1369</v>
      </c>
      <c r="O18" s="97">
        <f t="shared" si="0"/>
        <v>8</v>
      </c>
      <c r="P18" s="94"/>
      <c r="AB18" s="87"/>
    </row>
    <row r="19" spans="2:28" x14ac:dyDescent="0.3">
      <c r="B19" s="39">
        <v>13</v>
      </c>
      <c r="C19" s="40">
        <v>31</v>
      </c>
      <c r="D19" s="40">
        <v>39</v>
      </c>
      <c r="E19" s="40">
        <v>36</v>
      </c>
      <c r="F19" s="40">
        <v>37</v>
      </c>
      <c r="G19" s="40">
        <v>42</v>
      </c>
      <c r="H19" s="40">
        <v>26</v>
      </c>
      <c r="I19" s="40">
        <v>25</v>
      </c>
      <c r="J19" s="40">
        <v>26</v>
      </c>
      <c r="K19" s="40">
        <v>31</v>
      </c>
      <c r="L19" s="40">
        <v>43</v>
      </c>
      <c r="M19" s="40">
        <v>2449</v>
      </c>
      <c r="O19" s="97">
        <f t="shared" si="0"/>
        <v>13</v>
      </c>
      <c r="AB19" s="87"/>
    </row>
    <row r="37" spans="2:15" x14ac:dyDescent="0.3">
      <c r="C37" s="1"/>
    </row>
    <row r="38" spans="2:15" x14ac:dyDescent="0.3">
      <c r="B38" s="1" t="s">
        <v>125</v>
      </c>
      <c r="C38" s="1"/>
    </row>
    <row r="39" spans="2:15" x14ac:dyDescent="0.3">
      <c r="B39" s="33"/>
      <c r="C39" s="14">
        <v>2025</v>
      </c>
      <c r="D39" s="14">
        <v>2026</v>
      </c>
      <c r="E39" s="14">
        <v>2027</v>
      </c>
      <c r="F39" s="14">
        <v>2028</v>
      </c>
      <c r="G39" s="14">
        <v>2029</v>
      </c>
      <c r="H39" s="14">
        <v>2030</v>
      </c>
      <c r="I39" s="14">
        <v>2031</v>
      </c>
      <c r="J39" s="14">
        <v>2032</v>
      </c>
      <c r="K39" s="14">
        <v>2033</v>
      </c>
      <c r="L39" s="14">
        <v>2034</v>
      </c>
      <c r="M39" s="14">
        <v>2035</v>
      </c>
      <c r="O39" s="47" t="s">
        <v>127</v>
      </c>
    </row>
    <row r="40" spans="2:15" x14ac:dyDescent="0.3">
      <c r="B40" s="39">
        <v>1</v>
      </c>
      <c r="C40" s="40">
        <v>5</v>
      </c>
      <c r="D40" s="40">
        <v>2</v>
      </c>
      <c r="E40" s="40">
        <v>5</v>
      </c>
      <c r="F40" s="40">
        <v>4</v>
      </c>
      <c r="G40" s="40">
        <v>5</v>
      </c>
      <c r="H40" s="40">
        <v>3</v>
      </c>
      <c r="I40" s="40">
        <v>9</v>
      </c>
      <c r="J40" s="40">
        <v>7</v>
      </c>
      <c r="K40" s="40">
        <v>7</v>
      </c>
      <c r="L40" s="40">
        <v>14</v>
      </c>
      <c r="M40" s="40">
        <v>9</v>
      </c>
      <c r="O40" s="97">
        <f t="shared" ref="O40:O52" si="1">RANK(M40,$M$40:$M$52,1)</f>
        <v>6</v>
      </c>
    </row>
    <row r="41" spans="2:15" x14ac:dyDescent="0.3">
      <c r="B41" s="39">
        <v>2</v>
      </c>
      <c r="C41" s="40">
        <v>5</v>
      </c>
      <c r="D41" s="40">
        <v>2</v>
      </c>
      <c r="E41" s="40">
        <v>5</v>
      </c>
      <c r="F41" s="40">
        <v>3</v>
      </c>
      <c r="G41" s="40">
        <v>5</v>
      </c>
      <c r="H41" s="40">
        <v>3</v>
      </c>
      <c r="I41" s="40">
        <v>9</v>
      </c>
      <c r="J41" s="40">
        <v>7</v>
      </c>
      <c r="K41" s="40">
        <v>7</v>
      </c>
      <c r="L41" s="40">
        <v>14</v>
      </c>
      <c r="M41" s="40">
        <v>17</v>
      </c>
      <c r="O41" s="97">
        <f t="shared" si="1"/>
        <v>7</v>
      </c>
    </row>
    <row r="42" spans="2:15" x14ac:dyDescent="0.3">
      <c r="B42" s="39">
        <v>3</v>
      </c>
      <c r="C42" s="40">
        <v>5</v>
      </c>
      <c r="D42" s="40">
        <v>2</v>
      </c>
      <c r="E42" s="40">
        <v>0</v>
      </c>
      <c r="F42" s="40">
        <v>0</v>
      </c>
      <c r="G42" s="40">
        <v>0</v>
      </c>
      <c r="H42" s="40">
        <v>0</v>
      </c>
      <c r="I42" s="40">
        <v>0</v>
      </c>
      <c r="J42" s="40">
        <v>0</v>
      </c>
      <c r="K42" s="40">
        <v>0</v>
      </c>
      <c r="L42" s="40">
        <v>0</v>
      </c>
      <c r="M42" s="40">
        <v>0</v>
      </c>
      <c r="O42" s="97">
        <f t="shared" si="1"/>
        <v>1</v>
      </c>
    </row>
    <row r="43" spans="2:15" x14ac:dyDescent="0.3">
      <c r="B43" s="39">
        <v>4</v>
      </c>
      <c r="C43" s="40">
        <v>5</v>
      </c>
      <c r="D43" s="40">
        <v>2</v>
      </c>
      <c r="E43" s="40">
        <v>0</v>
      </c>
      <c r="F43" s="40">
        <v>0</v>
      </c>
      <c r="G43" s="40">
        <v>0</v>
      </c>
      <c r="H43" s="40">
        <v>0</v>
      </c>
      <c r="I43" s="40">
        <v>0</v>
      </c>
      <c r="J43" s="40">
        <v>0</v>
      </c>
      <c r="K43" s="40">
        <v>0</v>
      </c>
      <c r="L43" s="40">
        <v>0</v>
      </c>
      <c r="M43" s="40">
        <v>0</v>
      </c>
      <c r="O43" s="97">
        <f t="shared" si="1"/>
        <v>1</v>
      </c>
    </row>
    <row r="44" spans="2:15" x14ac:dyDescent="0.3">
      <c r="B44" s="39">
        <v>5</v>
      </c>
      <c r="C44" s="40">
        <v>5</v>
      </c>
      <c r="D44" s="40">
        <v>2</v>
      </c>
      <c r="E44" s="40">
        <v>5</v>
      </c>
      <c r="F44" s="40">
        <v>21</v>
      </c>
      <c r="G44" s="40">
        <v>24</v>
      </c>
      <c r="H44" s="40">
        <v>27</v>
      </c>
      <c r="I44" s="40">
        <v>33</v>
      </c>
      <c r="J44" s="40">
        <v>41</v>
      </c>
      <c r="K44" s="40">
        <v>45</v>
      </c>
      <c r="L44" s="40">
        <v>40</v>
      </c>
      <c r="M44" s="40">
        <v>20</v>
      </c>
      <c r="O44" s="97">
        <f t="shared" si="1"/>
        <v>8</v>
      </c>
    </row>
    <row r="45" spans="2:15" x14ac:dyDescent="0.3">
      <c r="B45" s="39">
        <v>6</v>
      </c>
      <c r="C45" s="40">
        <v>5</v>
      </c>
      <c r="D45" s="40">
        <v>2</v>
      </c>
      <c r="E45" s="40">
        <v>4</v>
      </c>
      <c r="F45" s="40">
        <v>3</v>
      </c>
      <c r="G45" s="40">
        <v>3</v>
      </c>
      <c r="H45" s="40">
        <v>3</v>
      </c>
      <c r="I45" s="40">
        <v>4</v>
      </c>
      <c r="J45" s="40">
        <v>2</v>
      </c>
      <c r="K45" s="40">
        <v>3</v>
      </c>
      <c r="L45" s="40">
        <v>1</v>
      </c>
      <c r="M45" s="40">
        <v>25</v>
      </c>
      <c r="O45" s="97">
        <f t="shared" si="1"/>
        <v>11</v>
      </c>
    </row>
    <row r="46" spans="2:15" x14ac:dyDescent="0.3">
      <c r="B46" s="39">
        <v>7</v>
      </c>
      <c r="C46" s="40">
        <v>5</v>
      </c>
      <c r="D46" s="40">
        <v>2</v>
      </c>
      <c r="E46" s="40">
        <v>4</v>
      </c>
      <c r="F46" s="40">
        <v>3</v>
      </c>
      <c r="G46" s="40">
        <v>3</v>
      </c>
      <c r="H46" s="40">
        <v>3</v>
      </c>
      <c r="I46" s="40">
        <v>5</v>
      </c>
      <c r="J46" s="40">
        <v>2</v>
      </c>
      <c r="K46" s="40">
        <v>3</v>
      </c>
      <c r="L46" s="40">
        <v>2</v>
      </c>
      <c r="M46" s="40">
        <v>24</v>
      </c>
      <c r="O46" s="97">
        <f t="shared" si="1"/>
        <v>10</v>
      </c>
    </row>
    <row r="47" spans="2:15" x14ac:dyDescent="0.3">
      <c r="B47" s="39">
        <v>8</v>
      </c>
      <c r="C47" s="40">
        <v>5</v>
      </c>
      <c r="D47" s="40">
        <v>2</v>
      </c>
      <c r="E47" s="40">
        <v>5</v>
      </c>
      <c r="F47" s="40">
        <v>4</v>
      </c>
      <c r="G47" s="40">
        <v>6</v>
      </c>
      <c r="H47" s="40">
        <v>0</v>
      </c>
      <c r="I47" s="40">
        <v>0</v>
      </c>
      <c r="J47" s="40">
        <v>0</v>
      </c>
      <c r="K47" s="40">
        <v>0</v>
      </c>
      <c r="L47" s="40">
        <v>0</v>
      </c>
      <c r="M47" s="40">
        <v>0</v>
      </c>
      <c r="O47" s="97">
        <f t="shared" si="1"/>
        <v>1</v>
      </c>
    </row>
    <row r="48" spans="2:15" x14ac:dyDescent="0.3">
      <c r="B48" s="39">
        <v>9</v>
      </c>
      <c r="C48" s="40">
        <v>5</v>
      </c>
      <c r="D48" s="40">
        <v>2</v>
      </c>
      <c r="E48" s="40">
        <v>4</v>
      </c>
      <c r="F48" s="40">
        <v>3</v>
      </c>
      <c r="G48" s="40">
        <v>3</v>
      </c>
      <c r="H48" s="40">
        <v>0</v>
      </c>
      <c r="I48" s="40">
        <v>0</v>
      </c>
      <c r="J48" s="40">
        <v>0</v>
      </c>
      <c r="K48" s="40">
        <v>0</v>
      </c>
      <c r="L48" s="40">
        <v>0</v>
      </c>
      <c r="M48" s="40">
        <v>20</v>
      </c>
      <c r="O48" s="97">
        <f t="shared" si="1"/>
        <v>8</v>
      </c>
    </row>
    <row r="49" spans="2:15" x14ac:dyDescent="0.3">
      <c r="B49" s="39">
        <v>10</v>
      </c>
      <c r="C49" s="40">
        <v>5</v>
      </c>
      <c r="D49" s="40">
        <v>2</v>
      </c>
      <c r="E49" s="40">
        <v>4</v>
      </c>
      <c r="F49" s="40">
        <v>3</v>
      </c>
      <c r="G49" s="40">
        <v>3</v>
      </c>
      <c r="H49" s="40">
        <v>3</v>
      </c>
      <c r="I49" s="40">
        <v>5</v>
      </c>
      <c r="J49" s="40">
        <v>4</v>
      </c>
      <c r="K49" s="40">
        <v>4</v>
      </c>
      <c r="L49" s="40">
        <v>3</v>
      </c>
      <c r="M49" s="40">
        <v>4</v>
      </c>
      <c r="O49" s="97">
        <f t="shared" si="1"/>
        <v>5</v>
      </c>
    </row>
    <row r="50" spans="2:15" x14ac:dyDescent="0.3">
      <c r="B50" s="39">
        <v>11</v>
      </c>
      <c r="C50" s="40">
        <v>5</v>
      </c>
      <c r="D50" s="40">
        <v>2</v>
      </c>
      <c r="E50" s="40">
        <v>0</v>
      </c>
      <c r="F50" s="40">
        <v>0</v>
      </c>
      <c r="G50" s="40">
        <v>0</v>
      </c>
      <c r="H50" s="40">
        <v>0</v>
      </c>
      <c r="I50" s="40">
        <v>0</v>
      </c>
      <c r="J50" s="40">
        <v>0</v>
      </c>
      <c r="K50" s="40">
        <v>0</v>
      </c>
      <c r="L50" s="40">
        <v>0</v>
      </c>
      <c r="M50" s="40">
        <v>0</v>
      </c>
      <c r="O50" s="97">
        <f t="shared" si="1"/>
        <v>1</v>
      </c>
    </row>
    <row r="51" spans="2:15" x14ac:dyDescent="0.3">
      <c r="B51" s="39">
        <v>12</v>
      </c>
      <c r="C51" s="40">
        <v>4</v>
      </c>
      <c r="D51" s="40">
        <v>1</v>
      </c>
      <c r="E51" s="40">
        <v>1</v>
      </c>
      <c r="F51" s="40">
        <v>0</v>
      </c>
      <c r="G51" s="40">
        <v>0</v>
      </c>
      <c r="H51" s="40">
        <v>0</v>
      </c>
      <c r="I51" s="40">
        <v>0</v>
      </c>
      <c r="J51" s="40">
        <v>0</v>
      </c>
      <c r="K51" s="40">
        <v>0</v>
      </c>
      <c r="L51" s="40">
        <v>0</v>
      </c>
      <c r="M51" s="40">
        <v>55</v>
      </c>
      <c r="O51" s="97">
        <f t="shared" si="1"/>
        <v>12</v>
      </c>
    </row>
    <row r="52" spans="2:15" x14ac:dyDescent="0.3">
      <c r="B52" s="39">
        <v>13</v>
      </c>
      <c r="C52" s="40">
        <v>5</v>
      </c>
      <c r="D52" s="40">
        <v>2</v>
      </c>
      <c r="E52" s="40">
        <v>4</v>
      </c>
      <c r="F52" s="40">
        <v>3</v>
      </c>
      <c r="G52" s="40">
        <v>3</v>
      </c>
      <c r="H52" s="40">
        <v>2</v>
      </c>
      <c r="I52" s="40">
        <v>1</v>
      </c>
      <c r="J52" s="40">
        <v>0</v>
      </c>
      <c r="K52" s="40">
        <v>2</v>
      </c>
      <c r="L52" s="40">
        <v>3</v>
      </c>
      <c r="M52" s="40">
        <v>56</v>
      </c>
      <c r="O52" s="97">
        <f t="shared" si="1"/>
        <v>13</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4D30C-9871-45C7-95B6-58A12B212CF5}">
  <dimension ref="B1:AG138"/>
  <sheetViews>
    <sheetView zoomScaleNormal="100" workbookViewId="0"/>
  </sheetViews>
  <sheetFormatPr defaultRowHeight="14.4" x14ac:dyDescent="0.3"/>
  <cols>
    <col min="2" max="2" width="14.5546875" customWidth="1"/>
    <col min="3" max="3" width="13.6640625" customWidth="1"/>
    <col min="4" max="33" width="11" customWidth="1"/>
  </cols>
  <sheetData>
    <row r="1" spans="2:33" x14ac:dyDescent="0.3">
      <c r="B1" s="1" t="s">
        <v>105</v>
      </c>
    </row>
    <row r="2" spans="2:33" x14ac:dyDescent="0.3">
      <c r="B2" s="1"/>
    </row>
    <row r="4" spans="2:33" x14ac:dyDescent="0.3">
      <c r="B4" s="1" t="s">
        <v>106</v>
      </c>
    </row>
    <row r="5" spans="2:33" x14ac:dyDescent="0.3">
      <c r="B5" s="33"/>
      <c r="C5" s="49">
        <v>2005</v>
      </c>
      <c r="D5" s="49">
        <v>2006</v>
      </c>
      <c r="E5" s="49">
        <v>2007</v>
      </c>
      <c r="F5" s="49">
        <v>2008</v>
      </c>
      <c r="G5" s="49">
        <v>2009</v>
      </c>
      <c r="H5" s="49">
        <v>2010</v>
      </c>
      <c r="I5" s="49">
        <v>2011</v>
      </c>
      <c r="J5" s="49">
        <v>2012</v>
      </c>
      <c r="K5" s="49">
        <v>2013</v>
      </c>
      <c r="L5" s="49">
        <v>2014</v>
      </c>
      <c r="M5" s="49">
        <v>2015</v>
      </c>
      <c r="N5" s="49">
        <v>2016</v>
      </c>
      <c r="O5" s="49">
        <v>2017</v>
      </c>
      <c r="P5" s="49">
        <v>2018</v>
      </c>
      <c r="Q5" s="49">
        <v>2019</v>
      </c>
      <c r="R5" s="49">
        <v>2020</v>
      </c>
      <c r="S5" s="49">
        <v>2021</v>
      </c>
      <c r="T5" s="49">
        <v>2022</v>
      </c>
      <c r="U5" s="49">
        <v>2023</v>
      </c>
      <c r="V5" s="49">
        <v>2024</v>
      </c>
      <c r="W5" s="49">
        <v>2025</v>
      </c>
      <c r="X5" s="49">
        <v>2026</v>
      </c>
      <c r="Y5" s="49">
        <v>2027</v>
      </c>
      <c r="Z5" s="49">
        <v>2028</v>
      </c>
      <c r="AA5" s="49">
        <v>2029</v>
      </c>
      <c r="AB5" s="49">
        <v>2030</v>
      </c>
      <c r="AC5" s="49">
        <v>2031</v>
      </c>
      <c r="AD5" s="49">
        <v>2032</v>
      </c>
      <c r="AE5" s="49">
        <v>2033</v>
      </c>
      <c r="AF5" s="49">
        <v>2034</v>
      </c>
      <c r="AG5" s="49">
        <v>2035</v>
      </c>
    </row>
    <row r="6" spans="2:33" x14ac:dyDescent="0.3">
      <c r="B6" s="50" t="s">
        <v>107</v>
      </c>
      <c r="C6" s="41">
        <v>5538227.0540343374</v>
      </c>
      <c r="D6" s="41">
        <v>5424337.4368431848</v>
      </c>
      <c r="E6" s="41">
        <v>6064444.2869218951</v>
      </c>
      <c r="F6" s="41">
        <v>5854338.0868445672</v>
      </c>
      <c r="G6" s="41">
        <v>5468898.044364851</v>
      </c>
      <c r="H6" s="41">
        <v>5083094.3890962563</v>
      </c>
      <c r="I6" s="41">
        <v>5815870.8990202267</v>
      </c>
      <c r="J6" s="41">
        <v>4619034.8807221493</v>
      </c>
      <c r="K6" s="41">
        <v>4859501.7675347999</v>
      </c>
      <c r="L6" s="41">
        <v>4288942.8142535202</v>
      </c>
      <c r="M6" s="41">
        <v>4432697.9632721627</v>
      </c>
      <c r="N6" s="41">
        <v>4710300.8171966393</v>
      </c>
      <c r="O6" s="41">
        <v>5151368.7766072359</v>
      </c>
      <c r="P6" s="41">
        <v>5353632.8</v>
      </c>
      <c r="Q6" s="41">
        <v>4418950.1100551728</v>
      </c>
      <c r="R6" s="41">
        <v>4476372.4399814997</v>
      </c>
      <c r="S6" s="41">
        <v>4438116.7082320005</v>
      </c>
      <c r="T6" s="41">
        <v>3541928.1749746399</v>
      </c>
      <c r="U6" s="41">
        <v>2709373.7094859798</v>
      </c>
      <c r="V6" s="42"/>
      <c r="W6" s="42"/>
      <c r="X6" s="42"/>
      <c r="Y6" s="42"/>
      <c r="Z6" s="42"/>
      <c r="AA6" s="42"/>
      <c r="AB6" s="42"/>
      <c r="AC6" s="42"/>
      <c r="AD6" s="42"/>
      <c r="AE6" s="42"/>
      <c r="AF6" s="42"/>
      <c r="AG6" s="42"/>
    </row>
    <row r="7" spans="2:33" x14ac:dyDescent="0.3">
      <c r="B7" s="51">
        <v>1</v>
      </c>
      <c r="C7" s="41"/>
      <c r="D7" s="43"/>
      <c r="E7" s="43"/>
      <c r="F7" s="43"/>
      <c r="G7" s="43"/>
      <c r="H7" s="43"/>
      <c r="I7" s="43"/>
      <c r="J7" s="43"/>
      <c r="K7" s="43"/>
      <c r="L7" s="43"/>
      <c r="M7" s="43"/>
      <c r="N7" s="43"/>
      <c r="O7" s="43"/>
      <c r="P7" s="43"/>
      <c r="Q7" s="43"/>
      <c r="R7" s="43"/>
      <c r="S7" s="43"/>
      <c r="T7" s="43"/>
      <c r="U7" s="41">
        <v>2709373.7094859798</v>
      </c>
      <c r="V7" s="44">
        <v>2700000</v>
      </c>
      <c r="W7" s="44">
        <v>804936.04281955911</v>
      </c>
      <c r="X7" s="44">
        <v>928481.357162297</v>
      </c>
      <c r="Y7" s="44">
        <v>1063763.0409144517</v>
      </c>
      <c r="Z7" s="44">
        <v>1058486.80032659</v>
      </c>
      <c r="AA7" s="44">
        <v>1251667.4226617075</v>
      </c>
      <c r="AB7" s="44">
        <v>1340785.1764492425</v>
      </c>
      <c r="AC7" s="44">
        <v>1465175.08845142</v>
      </c>
      <c r="AD7" s="44">
        <v>1567916.1752698903</v>
      </c>
      <c r="AE7" s="44">
        <v>1597112.8549396717</v>
      </c>
      <c r="AF7" s="44">
        <v>1600604.1912365055</v>
      </c>
      <c r="AG7" s="44">
        <v>1619281.5023133447</v>
      </c>
    </row>
    <row r="8" spans="2:33" x14ac:dyDescent="0.3">
      <c r="B8" s="51">
        <v>2</v>
      </c>
      <c r="C8" s="41"/>
      <c r="D8" s="43"/>
      <c r="E8" s="43"/>
      <c r="F8" s="43"/>
      <c r="G8" s="43"/>
      <c r="H8" s="43"/>
      <c r="I8" s="43"/>
      <c r="J8" s="43"/>
      <c r="K8" s="43"/>
      <c r="L8" s="43"/>
      <c r="M8" s="43"/>
      <c r="N8" s="43"/>
      <c r="O8" s="43"/>
      <c r="P8" s="43"/>
      <c r="Q8" s="43"/>
      <c r="R8" s="43"/>
      <c r="S8" s="43"/>
      <c r="T8" s="43"/>
      <c r="U8" s="41">
        <v>2709373.7094859798</v>
      </c>
      <c r="V8" s="44">
        <v>2700000</v>
      </c>
      <c r="W8" s="44">
        <v>411524.99319604464</v>
      </c>
      <c r="X8" s="44">
        <v>476111.31270978868</v>
      </c>
      <c r="Y8" s="44">
        <v>526236.95908554841</v>
      </c>
      <c r="Z8" s="44">
        <v>536281.41159393999</v>
      </c>
      <c r="AA8" s="44">
        <v>555681.30273065413</v>
      </c>
      <c r="AB8" s="44">
        <v>585144.24385376042</v>
      </c>
      <c r="AC8" s="44">
        <v>633061.32631769939</v>
      </c>
      <c r="AD8" s="44">
        <v>658379.75142883067</v>
      </c>
      <c r="AE8" s="44">
        <v>689549.5781547674</v>
      </c>
      <c r="AF8" s="44">
        <v>691648.82518370682</v>
      </c>
      <c r="AG8" s="44">
        <v>0</v>
      </c>
    </row>
    <row r="9" spans="2:33" x14ac:dyDescent="0.3">
      <c r="B9" s="51">
        <v>3</v>
      </c>
      <c r="C9" s="41"/>
      <c r="D9" s="43"/>
      <c r="E9" s="43"/>
      <c r="F9" s="43"/>
      <c r="G9" s="43"/>
      <c r="H9" s="43"/>
      <c r="I9" s="43"/>
      <c r="J9" s="43"/>
      <c r="K9" s="43"/>
      <c r="L9" s="43"/>
      <c r="M9" s="43"/>
      <c r="N9" s="43"/>
      <c r="O9" s="43"/>
      <c r="P9" s="43"/>
      <c r="Q9" s="43"/>
      <c r="R9" s="43"/>
      <c r="S9" s="43"/>
      <c r="T9" s="43"/>
      <c r="U9" s="41">
        <v>2709373.7094859798</v>
      </c>
      <c r="V9" s="44">
        <v>2700000</v>
      </c>
      <c r="W9" s="44">
        <v>806927.33375669061</v>
      </c>
      <c r="X9" s="44">
        <v>924380.84006168926</v>
      </c>
      <c r="Y9" s="44">
        <v>1538074.9342284317</v>
      </c>
      <c r="Z9" s="44">
        <v>1971412.0475369683</v>
      </c>
      <c r="AA9" s="44">
        <v>2733877.3473646017</v>
      </c>
      <c r="AB9" s="44">
        <v>2872431.280050803</v>
      </c>
      <c r="AC9" s="44">
        <v>2997135.0811938671</v>
      </c>
      <c r="AD9" s="44">
        <v>3143672.7751065954</v>
      </c>
      <c r="AE9" s="44">
        <v>3183091.7173183342</v>
      </c>
      <c r="AF9" s="44">
        <v>3179878.43599746</v>
      </c>
      <c r="AG9" s="44">
        <v>3221099.9727841788</v>
      </c>
    </row>
    <row r="10" spans="2:33" x14ac:dyDescent="0.3">
      <c r="B10" s="51">
        <v>4</v>
      </c>
      <c r="C10" s="41"/>
      <c r="D10" s="43"/>
      <c r="E10" s="43"/>
      <c r="F10" s="43"/>
      <c r="G10" s="43"/>
      <c r="H10" s="43"/>
      <c r="I10" s="43"/>
      <c r="J10" s="43"/>
      <c r="K10" s="43"/>
      <c r="L10" s="43"/>
      <c r="M10" s="43"/>
      <c r="N10" s="43"/>
      <c r="O10" s="43"/>
      <c r="P10" s="43"/>
      <c r="Q10" s="43"/>
      <c r="R10" s="43"/>
      <c r="S10" s="43"/>
      <c r="T10" s="43"/>
      <c r="U10" s="41">
        <v>2709373.7094859798</v>
      </c>
      <c r="V10" s="44">
        <v>2700000</v>
      </c>
      <c r="W10" s="44">
        <v>2177668</v>
      </c>
      <c r="X10" s="44">
        <v>2412673</v>
      </c>
      <c r="Y10" s="44">
        <v>2954581</v>
      </c>
      <c r="Z10" s="44">
        <v>3355601</v>
      </c>
      <c r="AA10" s="44">
        <v>3715621</v>
      </c>
      <c r="AB10" s="44">
        <v>3993386</v>
      </c>
      <c r="AC10" s="44">
        <v>4515557</v>
      </c>
      <c r="AD10" s="44">
        <v>3948843</v>
      </c>
      <c r="AE10" s="44">
        <v>4424201</v>
      </c>
      <c r="AF10" s="44">
        <v>4419698</v>
      </c>
      <c r="AG10" s="44">
        <v>4487004</v>
      </c>
    </row>
    <row r="11" spans="2:33" x14ac:dyDescent="0.3">
      <c r="B11" s="51">
        <v>5</v>
      </c>
      <c r="C11" s="41"/>
      <c r="D11" s="43"/>
      <c r="E11" s="43"/>
      <c r="F11" s="43"/>
      <c r="G11" s="43"/>
      <c r="H11" s="43"/>
      <c r="I11" s="43"/>
      <c r="J11" s="43"/>
      <c r="K11" s="43"/>
      <c r="L11" s="43"/>
      <c r="M11" s="43"/>
      <c r="N11" s="43"/>
      <c r="O11" s="43"/>
      <c r="P11" s="43"/>
      <c r="Q11" s="43"/>
      <c r="R11" s="43"/>
      <c r="S11" s="43"/>
      <c r="T11" s="43"/>
      <c r="U11" s="41">
        <v>2709373.7094859798</v>
      </c>
      <c r="V11" s="44">
        <v>2700000</v>
      </c>
      <c r="W11" s="44">
        <v>411100.42638120294</v>
      </c>
      <c r="X11" s="44">
        <v>475368.3207838157</v>
      </c>
      <c r="Y11" s="44">
        <v>526867.00535244495</v>
      </c>
      <c r="Z11" s="44">
        <v>539402.15912183619</v>
      </c>
      <c r="AA11" s="44">
        <v>559267.89440261282</v>
      </c>
      <c r="AB11" s="44">
        <v>588396.53451873362</v>
      </c>
      <c r="AC11" s="44">
        <v>637226.25419577258</v>
      </c>
      <c r="AD11" s="44">
        <v>662496.14442529262</v>
      </c>
      <c r="AE11" s="44">
        <v>692903.0209561825</v>
      </c>
      <c r="AF11" s="44">
        <v>693761.68012337841</v>
      </c>
      <c r="AG11" s="44">
        <v>0</v>
      </c>
    </row>
    <row r="12" spans="2:33" x14ac:dyDescent="0.3">
      <c r="B12" s="51">
        <v>6</v>
      </c>
      <c r="C12" s="41"/>
      <c r="D12" s="43"/>
      <c r="E12" s="43"/>
      <c r="F12" s="43"/>
      <c r="G12" s="43"/>
      <c r="H12" s="43"/>
      <c r="I12" s="43"/>
      <c r="J12" s="43"/>
      <c r="K12" s="43"/>
      <c r="L12" s="43"/>
      <c r="M12" s="43"/>
      <c r="N12" s="43"/>
      <c r="O12" s="43"/>
      <c r="P12" s="43"/>
      <c r="Q12" s="43"/>
      <c r="R12" s="43"/>
      <c r="S12" s="43"/>
      <c r="T12" s="43"/>
      <c r="U12" s="41">
        <v>2709373.7094859798</v>
      </c>
      <c r="V12" s="44">
        <v>2700000</v>
      </c>
      <c r="W12" s="44">
        <v>411412.50113399257</v>
      </c>
      <c r="X12" s="44">
        <v>475595.11929601745</v>
      </c>
      <c r="Y12" s="44">
        <v>525627.32468475006</v>
      </c>
      <c r="Z12" s="44">
        <v>530957.99691554019</v>
      </c>
      <c r="AA12" s="44">
        <v>544248.84332758782</v>
      </c>
      <c r="AB12" s="44">
        <v>567004.89884786366</v>
      </c>
      <c r="AC12" s="44">
        <v>617715.68538510392</v>
      </c>
      <c r="AD12" s="44">
        <v>643428.28631044191</v>
      </c>
      <c r="AE12" s="44">
        <v>674714.68747165019</v>
      </c>
      <c r="AF12" s="44">
        <v>672056.15531162114</v>
      </c>
      <c r="AG12" s="44">
        <v>0</v>
      </c>
    </row>
    <row r="13" spans="2:33" x14ac:dyDescent="0.3">
      <c r="B13" s="51">
        <v>7</v>
      </c>
      <c r="C13" s="41"/>
      <c r="D13" s="43"/>
      <c r="E13" s="43"/>
      <c r="F13" s="43"/>
      <c r="G13" s="43"/>
      <c r="H13" s="43"/>
      <c r="I13" s="43"/>
      <c r="J13" s="43"/>
      <c r="K13" s="43"/>
      <c r="L13" s="43"/>
      <c r="M13" s="43"/>
      <c r="N13" s="43"/>
      <c r="O13" s="43"/>
      <c r="P13" s="43"/>
      <c r="Q13" s="43"/>
      <c r="R13" s="43"/>
      <c r="S13" s="43"/>
      <c r="T13" s="43"/>
      <c r="U13" s="41">
        <v>2709373.7094859798</v>
      </c>
      <c r="V13" s="44">
        <v>2700000</v>
      </c>
      <c r="W13" s="44">
        <v>410545.67722035747</v>
      </c>
      <c r="X13" s="44">
        <v>474680.66769481992</v>
      </c>
      <c r="Y13" s="44">
        <v>523034.56409325951</v>
      </c>
      <c r="Z13" s="44">
        <v>529985.4848952191</v>
      </c>
      <c r="AA13" s="44">
        <v>544356.79941939586</v>
      </c>
      <c r="AB13" s="44">
        <v>562641.7490701261</v>
      </c>
      <c r="AC13" s="44">
        <v>609148.14478817023</v>
      </c>
      <c r="AD13" s="44">
        <v>635098.88415131997</v>
      </c>
      <c r="AE13" s="44">
        <v>667675.315249932</v>
      </c>
      <c r="AF13" s="44">
        <v>665541.14125011349</v>
      </c>
      <c r="AG13" s="44">
        <v>0</v>
      </c>
    </row>
    <row r="14" spans="2:33" x14ac:dyDescent="0.3">
      <c r="B14" s="51">
        <v>8</v>
      </c>
      <c r="C14" s="41"/>
      <c r="D14" s="43"/>
      <c r="E14" s="43"/>
      <c r="F14" s="43"/>
      <c r="G14" s="43"/>
      <c r="H14" s="43"/>
      <c r="I14" s="43"/>
      <c r="J14" s="43"/>
      <c r="K14" s="43"/>
      <c r="L14" s="43"/>
      <c r="M14" s="43"/>
      <c r="N14" s="43"/>
      <c r="O14" s="43"/>
      <c r="P14" s="43"/>
      <c r="Q14" s="43"/>
      <c r="R14" s="43"/>
      <c r="S14" s="43"/>
      <c r="T14" s="43"/>
      <c r="U14" s="41">
        <v>2709373.7094859798</v>
      </c>
      <c r="V14" s="44">
        <v>2700000</v>
      </c>
      <c r="W14" s="44">
        <v>410806.4955093895</v>
      </c>
      <c r="X14" s="44">
        <v>475273.51900571532</v>
      </c>
      <c r="Y14" s="44">
        <v>527379.11639299651</v>
      </c>
      <c r="Z14" s="44">
        <v>534075.11566724128</v>
      </c>
      <c r="AA14" s="44">
        <v>554275.60555202758</v>
      </c>
      <c r="AB14" s="44">
        <v>833330.76295019512</v>
      </c>
      <c r="AC14" s="44">
        <v>1217147.3283135262</v>
      </c>
      <c r="AD14" s="44">
        <v>1347472.5573800236</v>
      </c>
      <c r="AE14" s="44">
        <v>1666940.4880703983</v>
      </c>
      <c r="AF14" s="44">
        <v>1391962.2607275697</v>
      </c>
      <c r="AG14" s="44">
        <v>0</v>
      </c>
    </row>
    <row r="15" spans="2:33" x14ac:dyDescent="0.3">
      <c r="B15" s="51">
        <v>9</v>
      </c>
      <c r="C15" s="41"/>
      <c r="D15" s="43"/>
      <c r="E15" s="43"/>
      <c r="F15" s="43"/>
      <c r="G15" s="43"/>
      <c r="H15" s="43"/>
      <c r="I15" s="43"/>
      <c r="J15" s="43"/>
      <c r="K15" s="43"/>
      <c r="L15" s="43"/>
      <c r="M15" s="43"/>
      <c r="N15" s="43"/>
      <c r="O15" s="43"/>
      <c r="P15" s="43"/>
      <c r="Q15" s="43"/>
      <c r="R15" s="43"/>
      <c r="S15" s="43"/>
      <c r="T15" s="43"/>
      <c r="U15" s="41">
        <v>2709373.7094859798</v>
      </c>
      <c r="V15" s="44">
        <v>2700000</v>
      </c>
      <c r="W15" s="44">
        <v>410806.4955093895</v>
      </c>
      <c r="X15" s="44">
        <v>475273.51900571532</v>
      </c>
      <c r="Y15" s="44">
        <v>522643.56345822377</v>
      </c>
      <c r="Z15" s="44">
        <v>529760.95436813927</v>
      </c>
      <c r="AA15" s="44">
        <v>541669.69064682943</v>
      </c>
      <c r="AB15" s="44">
        <v>825569.71786265075</v>
      </c>
      <c r="AC15" s="44">
        <v>1207555.112038465</v>
      </c>
      <c r="AD15" s="44">
        <v>1283985.3034564094</v>
      </c>
      <c r="AE15" s="44">
        <v>1358660.0743899122</v>
      </c>
      <c r="AF15" s="44">
        <v>1065320.6930962533</v>
      </c>
      <c r="AG15" s="44">
        <v>0</v>
      </c>
    </row>
    <row r="16" spans="2:33" x14ac:dyDescent="0.3">
      <c r="B16" s="51">
        <v>10</v>
      </c>
      <c r="C16" s="41"/>
      <c r="D16" s="43"/>
      <c r="E16" s="43"/>
      <c r="F16" s="43"/>
      <c r="G16" s="43"/>
      <c r="H16" s="43"/>
      <c r="I16" s="43"/>
      <c r="J16" s="43"/>
      <c r="K16" s="43"/>
      <c r="L16" s="43"/>
      <c r="M16" s="43"/>
      <c r="N16" s="43"/>
      <c r="O16" s="43"/>
      <c r="P16" s="43"/>
      <c r="Q16" s="43"/>
      <c r="R16" s="43"/>
      <c r="S16" s="43"/>
      <c r="T16" s="43"/>
      <c r="U16" s="41">
        <v>2709373.7094859798</v>
      </c>
      <c r="V16" s="44">
        <v>2700000</v>
      </c>
      <c r="W16" s="44">
        <v>410806.4955093895</v>
      </c>
      <c r="X16" s="44">
        <v>475273.51900571532</v>
      </c>
      <c r="Y16" s="44">
        <v>522643.56345822377</v>
      </c>
      <c r="Z16" s="44">
        <v>529760.95436813927</v>
      </c>
      <c r="AA16" s="44">
        <v>541669.69064682943</v>
      </c>
      <c r="AB16" s="44">
        <v>563265.44497868104</v>
      </c>
      <c r="AC16" s="44">
        <v>610455.41141250113</v>
      </c>
      <c r="AD16" s="44">
        <v>635560.19232513837</v>
      </c>
      <c r="AE16" s="44">
        <v>667875.80513471831</v>
      </c>
      <c r="AF16" s="44">
        <v>664629.86482808669</v>
      </c>
      <c r="AG16" s="44">
        <v>663628.77619522822</v>
      </c>
    </row>
    <row r="17" spans="2:33" x14ac:dyDescent="0.3">
      <c r="B17" s="51">
        <v>11</v>
      </c>
      <c r="C17" s="41"/>
      <c r="D17" s="43"/>
      <c r="E17" s="43"/>
      <c r="F17" s="43"/>
      <c r="G17" s="43"/>
      <c r="H17" s="43"/>
      <c r="I17" s="43"/>
      <c r="J17" s="43"/>
      <c r="K17" s="43"/>
      <c r="L17" s="43"/>
      <c r="M17" s="43"/>
      <c r="N17" s="43"/>
      <c r="O17" s="43"/>
      <c r="P17" s="43"/>
      <c r="Q17" s="43"/>
      <c r="R17" s="43"/>
      <c r="S17" s="43"/>
      <c r="T17" s="43"/>
      <c r="U17" s="41">
        <v>2709373.7094859798</v>
      </c>
      <c r="V17" s="44">
        <v>2700000</v>
      </c>
      <c r="W17" s="44">
        <v>1758213.7349178991</v>
      </c>
      <c r="X17" s="44">
        <v>1926386.1925065774</v>
      </c>
      <c r="Y17" s="44">
        <v>2394455.2299736915</v>
      </c>
      <c r="Z17" s="44">
        <v>2884866.1888778009</v>
      </c>
      <c r="AA17" s="44">
        <v>2092582.3278599291</v>
      </c>
      <c r="AB17" s="44">
        <v>2157958.8133901842</v>
      </c>
      <c r="AC17" s="44">
        <v>2187618.162024857</v>
      </c>
      <c r="AD17" s="44">
        <v>2259496.960899937</v>
      </c>
      <c r="AE17" s="44">
        <v>2290132.9039281504</v>
      </c>
      <c r="AF17" s="44">
        <v>2282062.9592669876</v>
      </c>
      <c r="AG17" s="44">
        <v>2304714.2338746255</v>
      </c>
    </row>
    <row r="18" spans="2:33" x14ac:dyDescent="0.3">
      <c r="B18" s="51">
        <v>12</v>
      </c>
      <c r="C18" s="41"/>
      <c r="D18" s="43"/>
      <c r="E18" s="43"/>
      <c r="F18" s="43"/>
      <c r="G18" s="43"/>
      <c r="H18" s="43"/>
      <c r="I18" s="43"/>
      <c r="J18" s="43"/>
      <c r="K18" s="43"/>
      <c r="L18" s="43"/>
      <c r="M18" s="43"/>
      <c r="N18" s="43"/>
      <c r="O18" s="43"/>
      <c r="P18" s="43"/>
      <c r="Q18" s="43"/>
      <c r="R18" s="43"/>
      <c r="S18" s="43"/>
      <c r="T18" s="43"/>
      <c r="U18" s="41">
        <v>2709373.7094859798</v>
      </c>
      <c r="V18" s="44">
        <v>2700000</v>
      </c>
      <c r="W18" s="44">
        <v>410090.26580785634</v>
      </c>
      <c r="X18" s="44">
        <v>445605.5520275787</v>
      </c>
      <c r="Y18" s="44">
        <v>455734.82717953372</v>
      </c>
      <c r="Z18" s="44">
        <v>439365.41776285955</v>
      </c>
      <c r="AA18" s="44">
        <v>417639.48108500411</v>
      </c>
      <c r="AB18" s="44">
        <v>401259.1853397442</v>
      </c>
      <c r="AC18" s="44">
        <v>427013.51719132724</v>
      </c>
      <c r="AD18" s="44">
        <v>425484.89521908737</v>
      </c>
      <c r="AE18" s="44">
        <v>434587.68030481722</v>
      </c>
      <c r="AF18" s="44">
        <v>404813.11802594573</v>
      </c>
      <c r="AG18" s="44">
        <v>0</v>
      </c>
    </row>
    <row r="19" spans="2:33" x14ac:dyDescent="0.3">
      <c r="B19" s="51">
        <v>13</v>
      </c>
      <c r="C19" s="41"/>
      <c r="D19" s="43"/>
      <c r="E19" s="43"/>
      <c r="F19" s="43"/>
      <c r="G19" s="43"/>
      <c r="H19" s="43"/>
      <c r="I19" s="43"/>
      <c r="J19" s="43"/>
      <c r="K19" s="43"/>
      <c r="L19" s="43"/>
      <c r="M19" s="43"/>
      <c r="N19" s="43"/>
      <c r="O19" s="43"/>
      <c r="P19" s="43"/>
      <c r="Q19" s="43"/>
      <c r="R19" s="43"/>
      <c r="S19" s="43"/>
      <c r="T19" s="43"/>
      <c r="U19" s="41">
        <v>2709373.7094859798</v>
      </c>
      <c r="V19" s="44">
        <v>2700000</v>
      </c>
      <c r="W19" s="44">
        <v>411320.42093803862</v>
      </c>
      <c r="X19" s="44">
        <v>449360.42819559103</v>
      </c>
      <c r="Y19" s="44">
        <v>462561.00879978231</v>
      </c>
      <c r="Z19" s="44">
        <v>447268.89231606643</v>
      </c>
      <c r="AA19" s="44">
        <v>434248.84332758782</v>
      </c>
      <c r="AB19" s="44">
        <v>414749.1608455049</v>
      </c>
      <c r="AC19" s="44">
        <v>441200.67132359609</v>
      </c>
      <c r="AD19" s="44">
        <v>445311.16755874082</v>
      </c>
      <c r="AE19" s="44">
        <v>453214.64211194776</v>
      </c>
      <c r="AF19" s="44">
        <v>431285.94756418397</v>
      </c>
      <c r="AG19" s="44">
        <v>0</v>
      </c>
    </row>
    <row r="20" spans="2:33" x14ac:dyDescent="0.3">
      <c r="B20" s="51">
        <v>14</v>
      </c>
      <c r="C20" s="41"/>
      <c r="D20" s="43"/>
      <c r="E20" s="43"/>
      <c r="F20" s="43"/>
      <c r="G20" s="43"/>
      <c r="H20" s="43"/>
      <c r="I20" s="43"/>
      <c r="J20" s="43"/>
      <c r="K20" s="43"/>
      <c r="L20" s="43"/>
      <c r="M20" s="43"/>
      <c r="N20" s="43"/>
      <c r="O20" s="43"/>
      <c r="P20" s="43"/>
      <c r="Q20" s="43"/>
      <c r="R20" s="43"/>
      <c r="S20" s="43"/>
      <c r="T20" s="43"/>
      <c r="U20" s="43"/>
      <c r="V20" s="44"/>
      <c r="W20" s="44"/>
      <c r="X20" s="44"/>
      <c r="Y20" s="44"/>
      <c r="Z20" s="44"/>
      <c r="AA20" s="44"/>
      <c r="AB20" s="44"/>
      <c r="AC20" s="44"/>
      <c r="AD20" s="44"/>
      <c r="AE20" s="44"/>
      <c r="AF20" s="44"/>
      <c r="AG20" s="44"/>
    </row>
    <row r="21" spans="2:33" x14ac:dyDescent="0.3">
      <c r="B21" s="51">
        <v>15</v>
      </c>
      <c r="C21" s="41"/>
      <c r="D21" s="43"/>
      <c r="E21" s="43"/>
      <c r="F21" s="43"/>
      <c r="G21" s="43"/>
      <c r="H21" s="43"/>
      <c r="I21" s="43"/>
      <c r="J21" s="43"/>
      <c r="K21" s="43"/>
      <c r="L21" s="43"/>
      <c r="M21" s="43"/>
      <c r="N21" s="43"/>
      <c r="O21" s="43"/>
      <c r="P21" s="43"/>
      <c r="Q21" s="43"/>
      <c r="R21" s="43"/>
      <c r="S21" s="43"/>
      <c r="T21" s="43"/>
      <c r="U21" s="43"/>
      <c r="V21" s="44"/>
      <c r="W21" s="44"/>
      <c r="X21" s="44"/>
      <c r="Y21" s="44"/>
      <c r="Z21" s="44"/>
      <c r="AA21" s="44"/>
      <c r="AB21" s="44"/>
      <c r="AC21" s="44"/>
      <c r="AD21" s="44"/>
      <c r="AE21" s="44"/>
      <c r="AF21" s="44"/>
      <c r="AG21" s="44"/>
    </row>
    <row r="22" spans="2:33" x14ac:dyDescent="0.3">
      <c r="B22" s="51">
        <v>16</v>
      </c>
      <c r="C22" s="41"/>
      <c r="D22" s="43"/>
      <c r="E22" s="43"/>
      <c r="F22" s="43"/>
      <c r="G22" s="43"/>
      <c r="H22" s="43"/>
      <c r="I22" s="43"/>
      <c r="J22" s="43"/>
      <c r="K22" s="43"/>
      <c r="L22" s="43"/>
      <c r="M22" s="43"/>
      <c r="N22" s="43"/>
      <c r="O22" s="43"/>
      <c r="P22" s="43"/>
      <c r="Q22" s="43"/>
      <c r="R22" s="43"/>
      <c r="S22" s="43"/>
      <c r="T22" s="43"/>
      <c r="U22" s="43"/>
      <c r="V22" s="44"/>
      <c r="W22" s="44"/>
      <c r="X22" s="44"/>
      <c r="Y22" s="44"/>
      <c r="Z22" s="44"/>
      <c r="AA22" s="44"/>
      <c r="AB22" s="44"/>
      <c r="AC22" s="44"/>
      <c r="AD22" s="44"/>
      <c r="AE22" s="44"/>
      <c r="AF22" s="44"/>
      <c r="AG22" s="44"/>
    </row>
    <row r="23" spans="2:33" x14ac:dyDescent="0.3">
      <c r="B23" s="51">
        <v>17</v>
      </c>
      <c r="C23" s="41"/>
      <c r="D23" s="43"/>
      <c r="E23" s="43"/>
      <c r="F23" s="43"/>
      <c r="G23" s="43"/>
      <c r="H23" s="43"/>
      <c r="I23" s="43"/>
      <c r="J23" s="43"/>
      <c r="K23" s="43"/>
      <c r="L23" s="43"/>
      <c r="M23" s="43"/>
      <c r="N23" s="43"/>
      <c r="O23" s="43"/>
      <c r="P23" s="43"/>
      <c r="Q23" s="43"/>
      <c r="R23" s="43"/>
      <c r="S23" s="43"/>
      <c r="T23" s="43"/>
      <c r="U23" s="43"/>
      <c r="V23" s="44"/>
      <c r="W23" s="44"/>
      <c r="X23" s="44"/>
      <c r="Y23" s="44"/>
      <c r="Z23" s="44"/>
      <c r="AA23" s="44"/>
      <c r="AB23" s="44"/>
      <c r="AC23" s="44"/>
      <c r="AD23" s="44"/>
      <c r="AE23" s="44"/>
      <c r="AF23" s="44"/>
      <c r="AG23" s="44"/>
    </row>
    <row r="52" spans="2:5" x14ac:dyDescent="0.3">
      <c r="B52" s="1" t="s">
        <v>108</v>
      </c>
    </row>
    <row r="53" spans="2:5" ht="43.2" x14ac:dyDescent="0.3">
      <c r="B53" s="33"/>
      <c r="C53" s="14" t="s">
        <v>109</v>
      </c>
      <c r="D53" s="54" t="s">
        <v>102</v>
      </c>
    </row>
    <row r="54" spans="2:5" x14ac:dyDescent="0.3">
      <c r="B54" s="37">
        <v>1</v>
      </c>
      <c r="C54" s="45">
        <v>14.298209652544678</v>
      </c>
      <c r="D54" s="9">
        <f>RANK(C54,$C$54:$C$66,1)</f>
        <v>10</v>
      </c>
      <c r="E54" s="52"/>
    </row>
    <row r="55" spans="2:5" x14ac:dyDescent="0.3">
      <c r="B55" s="37">
        <v>2</v>
      </c>
      <c r="C55" s="45">
        <v>5.7636197042547392</v>
      </c>
      <c r="D55" s="9">
        <f t="shared" ref="D55:D66" si="0">RANK(C55,$C$54:$C$66,1)</f>
        <v>5</v>
      </c>
      <c r="E55" s="52"/>
    </row>
    <row r="56" spans="2:5" x14ac:dyDescent="0.3">
      <c r="B56" s="37">
        <v>3</v>
      </c>
      <c r="C56" s="45">
        <v>26.57198176539962</v>
      </c>
      <c r="D56" s="9">
        <f t="shared" si="0"/>
        <v>12</v>
      </c>
      <c r="E56" s="52"/>
    </row>
    <row r="57" spans="2:5" x14ac:dyDescent="0.3">
      <c r="B57" s="37">
        <v>4</v>
      </c>
      <c r="C57" s="45">
        <v>40.4</v>
      </c>
      <c r="D57" s="9">
        <f t="shared" si="0"/>
        <v>13</v>
      </c>
      <c r="E57" s="52"/>
    </row>
    <row r="58" spans="2:5" x14ac:dyDescent="0.3">
      <c r="B58" s="37">
        <v>5</v>
      </c>
      <c r="C58" s="45">
        <v>5.7867894402612725</v>
      </c>
      <c r="D58" s="9">
        <f t="shared" si="0"/>
        <v>6</v>
      </c>
      <c r="E58" s="52"/>
    </row>
    <row r="59" spans="2:5" x14ac:dyDescent="0.3">
      <c r="B59" s="37">
        <v>6</v>
      </c>
      <c r="C59" s="45">
        <v>5.6627614986845689</v>
      </c>
      <c r="D59" s="9">
        <f t="shared" si="0"/>
        <v>4</v>
      </c>
      <c r="E59" s="52"/>
    </row>
    <row r="60" spans="2:5" x14ac:dyDescent="0.3">
      <c r="B60" s="37">
        <v>7</v>
      </c>
      <c r="C60" s="45">
        <v>5.6227084278327135</v>
      </c>
      <c r="D60" s="9">
        <f t="shared" si="0"/>
        <v>3</v>
      </c>
      <c r="E60" s="52"/>
    </row>
    <row r="61" spans="2:5" x14ac:dyDescent="0.3">
      <c r="B61" s="37">
        <v>8</v>
      </c>
      <c r="C61" s="45">
        <v>8.9586632495690832</v>
      </c>
      <c r="D61" s="9">
        <f t="shared" si="0"/>
        <v>9</v>
      </c>
      <c r="E61" s="52"/>
    </row>
    <row r="62" spans="2:5" x14ac:dyDescent="0.3">
      <c r="B62" s="37">
        <v>9</v>
      </c>
      <c r="C62" s="45">
        <v>8.2212451238319879</v>
      </c>
      <c r="D62" s="9">
        <f t="shared" si="0"/>
        <v>8</v>
      </c>
      <c r="E62" s="52"/>
    </row>
    <row r="63" spans="2:5" x14ac:dyDescent="0.3">
      <c r="B63" s="37">
        <v>10</v>
      </c>
      <c r="C63" s="45">
        <v>6.2855697178626508</v>
      </c>
      <c r="D63" s="9">
        <f t="shared" si="0"/>
        <v>7</v>
      </c>
      <c r="E63" s="52"/>
    </row>
    <row r="64" spans="2:5" x14ac:dyDescent="0.3">
      <c r="B64" s="37">
        <v>11</v>
      </c>
      <c r="C64" s="45">
        <v>24.538487707520638</v>
      </c>
      <c r="D64" s="9">
        <f t="shared" si="0"/>
        <v>11</v>
      </c>
      <c r="E64" s="52"/>
    </row>
    <row r="65" spans="2:5" x14ac:dyDescent="0.3">
      <c r="B65" s="37">
        <v>12</v>
      </c>
      <c r="C65" s="45">
        <v>4.2615939399437543</v>
      </c>
      <c r="D65" s="9">
        <f t="shared" si="0"/>
        <v>1</v>
      </c>
      <c r="E65" s="52"/>
    </row>
    <row r="66" spans="2:5" x14ac:dyDescent="0.3">
      <c r="B66" s="37">
        <v>13</v>
      </c>
      <c r="C66" s="45">
        <v>4.3905211829810398</v>
      </c>
      <c r="D66" s="9">
        <f t="shared" si="0"/>
        <v>2</v>
      </c>
      <c r="E66" s="52"/>
    </row>
    <row r="71" spans="2:5" x14ac:dyDescent="0.3">
      <c r="B71" s="1" t="s">
        <v>110</v>
      </c>
    </row>
    <row r="72" spans="2:5" ht="28.8" x14ac:dyDescent="0.3">
      <c r="B72" s="33"/>
      <c r="C72" s="14" t="s">
        <v>111</v>
      </c>
      <c r="D72" s="54" t="s">
        <v>102</v>
      </c>
    </row>
    <row r="73" spans="2:5" x14ac:dyDescent="0.3">
      <c r="B73" s="37">
        <v>1</v>
      </c>
      <c r="C73" s="34">
        <v>1596.2079288759867</v>
      </c>
      <c r="D73" s="9">
        <f>RANK(C73,$C$73:$C$85,1)</f>
        <v>9</v>
      </c>
    </row>
    <row r="74" spans="2:5" x14ac:dyDescent="0.3">
      <c r="B74" s="37">
        <v>2</v>
      </c>
      <c r="C74" s="34">
        <v>588.76893767576883</v>
      </c>
      <c r="D74" s="9">
        <f t="shared" ref="D74:D85" si="1">RANK(C74,$C$73:$C$85,1)</f>
        <v>5</v>
      </c>
    </row>
    <row r="75" spans="2:5" x14ac:dyDescent="0.3">
      <c r="B75" s="37">
        <v>3</v>
      </c>
      <c r="C75" s="34">
        <v>3015.9666152590044</v>
      </c>
      <c r="D75" s="9">
        <f t="shared" si="1"/>
        <v>11</v>
      </c>
    </row>
    <row r="76" spans="2:5" x14ac:dyDescent="0.3">
      <c r="B76" s="37">
        <v>4</v>
      </c>
      <c r="C76" s="34">
        <v>8978</v>
      </c>
      <c r="D76" s="9">
        <f t="shared" si="1"/>
        <v>13</v>
      </c>
    </row>
    <row r="77" spans="2:5" x14ac:dyDescent="0.3">
      <c r="B77" s="37">
        <v>5</v>
      </c>
      <c r="C77" s="34">
        <v>598.74807221264643</v>
      </c>
      <c r="D77" s="9">
        <f t="shared" si="1"/>
        <v>6</v>
      </c>
    </row>
    <row r="78" spans="2:5" x14ac:dyDescent="0.3">
      <c r="B78" s="37">
        <v>6</v>
      </c>
      <c r="C78" s="34">
        <v>583.77937040733013</v>
      </c>
      <c r="D78" s="9">
        <f t="shared" si="1"/>
        <v>4</v>
      </c>
    </row>
    <row r="79" spans="2:5" x14ac:dyDescent="0.3">
      <c r="B79" s="37">
        <v>7</v>
      </c>
      <c r="C79" s="34">
        <v>573.34663884604925</v>
      </c>
      <c r="D79" s="9">
        <f t="shared" si="1"/>
        <v>3</v>
      </c>
    </row>
    <row r="80" spans="2:5" x14ac:dyDescent="0.3">
      <c r="B80" s="37">
        <v>8</v>
      </c>
      <c r="C80" s="34">
        <v>1730.4726480994284</v>
      </c>
      <c r="D80" s="9">
        <f t="shared" si="1"/>
        <v>10</v>
      </c>
    </row>
    <row r="81" spans="2:4" x14ac:dyDescent="0.3">
      <c r="B81" s="37">
        <v>9</v>
      </c>
      <c r="C81" s="34">
        <v>1354.8943118933141</v>
      </c>
      <c r="D81" s="9">
        <f t="shared" si="1"/>
        <v>8</v>
      </c>
    </row>
    <row r="82" spans="2:4" x14ac:dyDescent="0.3">
      <c r="B82" s="37">
        <v>10</v>
      </c>
      <c r="C82" s="34">
        <v>650.4581329946476</v>
      </c>
      <c r="D82" s="9">
        <f t="shared" si="1"/>
        <v>7</v>
      </c>
    </row>
    <row r="83" spans="2:4" x14ac:dyDescent="0.3">
      <c r="B83" s="37">
        <v>11</v>
      </c>
      <c r="C83" s="34">
        <v>5266.7150503492703</v>
      </c>
      <c r="D83" s="9">
        <f t="shared" si="1"/>
        <v>12</v>
      </c>
    </row>
    <row r="84" spans="2:4" x14ac:dyDescent="0.3">
      <c r="B84" s="37">
        <v>12</v>
      </c>
      <c r="C84" s="34">
        <v>440.44271069581794</v>
      </c>
      <c r="D84" s="9">
        <f t="shared" si="1"/>
        <v>1</v>
      </c>
    </row>
    <row r="85" spans="2:4" x14ac:dyDescent="0.3">
      <c r="B85" s="37">
        <v>13</v>
      </c>
      <c r="C85" s="34">
        <v>456.77220357434459</v>
      </c>
      <c r="D85" s="9">
        <f t="shared" si="1"/>
        <v>2</v>
      </c>
    </row>
    <row r="89" spans="2:4" x14ac:dyDescent="0.3">
      <c r="B89" s="1" t="s">
        <v>112</v>
      </c>
    </row>
    <row r="90" spans="2:4" ht="28.8" x14ac:dyDescent="0.3">
      <c r="B90" s="33"/>
      <c r="C90" s="14" t="s">
        <v>113</v>
      </c>
      <c r="D90" s="54" t="s">
        <v>102</v>
      </c>
    </row>
    <row r="91" spans="2:4" x14ac:dyDescent="0.3">
      <c r="B91" s="37">
        <v>1</v>
      </c>
      <c r="C91" s="34">
        <v>49.442075659983665</v>
      </c>
      <c r="D91" s="9">
        <f>RANK(C91,$C$91:$C$103,1)</f>
        <v>10</v>
      </c>
    </row>
    <row r="92" spans="2:4" x14ac:dyDescent="0.3">
      <c r="B92" s="37">
        <v>2</v>
      </c>
      <c r="C92" s="34">
        <v>8.1647464392633573</v>
      </c>
      <c r="D92" s="9">
        <f t="shared" ref="D92:D103" si="2">RANK(C92,$C$91:$C$103,1)</f>
        <v>7</v>
      </c>
    </row>
    <row r="93" spans="2:4" x14ac:dyDescent="0.3">
      <c r="B93" s="37">
        <v>3</v>
      </c>
      <c r="C93" s="34">
        <v>87.997822734282863</v>
      </c>
      <c r="D93" s="9">
        <f t="shared" si="2"/>
        <v>11</v>
      </c>
    </row>
    <row r="94" spans="2:4" x14ac:dyDescent="0.3">
      <c r="B94" s="37">
        <v>4</v>
      </c>
      <c r="C94" s="34">
        <v>1036</v>
      </c>
      <c r="D94" s="9">
        <f t="shared" si="2"/>
        <v>13</v>
      </c>
    </row>
    <row r="95" spans="2:4" x14ac:dyDescent="0.3">
      <c r="B95" s="37">
        <v>5</v>
      </c>
      <c r="C95" s="34">
        <v>6.8039553660527972</v>
      </c>
      <c r="D95" s="9">
        <f t="shared" si="2"/>
        <v>6</v>
      </c>
    </row>
    <row r="96" spans="2:4" x14ac:dyDescent="0.3">
      <c r="B96" s="37">
        <v>6</v>
      </c>
      <c r="C96" s="34">
        <v>3.6287761952281592</v>
      </c>
      <c r="D96" s="9">
        <f t="shared" si="2"/>
        <v>3</v>
      </c>
    </row>
    <row r="97" spans="2:4" x14ac:dyDescent="0.3">
      <c r="B97" s="37">
        <v>7</v>
      </c>
      <c r="C97" s="34">
        <v>3.6287761952281592</v>
      </c>
      <c r="D97" s="9">
        <f t="shared" si="2"/>
        <v>3</v>
      </c>
    </row>
    <row r="98" spans="2:4" x14ac:dyDescent="0.3">
      <c r="B98" s="37">
        <v>8</v>
      </c>
      <c r="C98" s="34">
        <v>20.411866098158399</v>
      </c>
      <c r="D98" s="9">
        <f t="shared" si="2"/>
        <v>9</v>
      </c>
    </row>
    <row r="99" spans="2:4" x14ac:dyDescent="0.3">
      <c r="B99" s="37">
        <v>9</v>
      </c>
      <c r="C99" s="34">
        <v>17.236686927333757</v>
      </c>
      <c r="D99" s="9">
        <f t="shared" si="2"/>
        <v>8</v>
      </c>
    </row>
    <row r="100" spans="2:4" x14ac:dyDescent="0.3">
      <c r="B100" s="37">
        <v>10</v>
      </c>
      <c r="C100" s="34">
        <v>3.6287761952281592</v>
      </c>
      <c r="D100" s="9">
        <f t="shared" si="2"/>
        <v>3</v>
      </c>
    </row>
    <row r="101" spans="2:4" x14ac:dyDescent="0.3">
      <c r="B101" s="37">
        <v>11</v>
      </c>
      <c r="C101" s="34">
        <v>561.55311621155749</v>
      </c>
      <c r="D101" s="9">
        <f t="shared" si="2"/>
        <v>12</v>
      </c>
    </row>
    <row r="102" spans="2:4" x14ac:dyDescent="0.3">
      <c r="B102" s="37">
        <v>12</v>
      </c>
      <c r="C102" s="34">
        <v>0</v>
      </c>
      <c r="D102" s="9">
        <f t="shared" si="2"/>
        <v>1</v>
      </c>
    </row>
    <row r="103" spans="2:4" x14ac:dyDescent="0.3">
      <c r="B103" s="37">
        <v>13</v>
      </c>
      <c r="C103" s="34">
        <v>0.9071940488070398</v>
      </c>
      <c r="D103" s="9">
        <f t="shared" si="2"/>
        <v>2</v>
      </c>
    </row>
    <row r="107" spans="2:4" x14ac:dyDescent="0.3">
      <c r="B107" s="1" t="s">
        <v>114</v>
      </c>
    </row>
    <row r="108" spans="2:4" ht="28.8" x14ac:dyDescent="0.3">
      <c r="B108" s="33"/>
      <c r="C108" s="55" t="s">
        <v>115</v>
      </c>
      <c r="D108" s="14" t="s">
        <v>102</v>
      </c>
    </row>
    <row r="109" spans="2:4" x14ac:dyDescent="0.3">
      <c r="B109" s="53">
        <v>1</v>
      </c>
      <c r="C109" s="46">
        <v>389</v>
      </c>
      <c r="D109" s="9">
        <f>RANK(C109,$C$109:$C$121,1)</f>
        <v>10</v>
      </c>
    </row>
    <row r="110" spans="2:4" x14ac:dyDescent="0.3">
      <c r="B110" s="53">
        <v>2</v>
      </c>
      <c r="C110" s="46">
        <v>152</v>
      </c>
      <c r="D110" s="9">
        <f t="shared" ref="D110:D121" si="3">RANK(C110,$C$109:$C$121,1)</f>
        <v>5</v>
      </c>
    </row>
    <row r="111" spans="2:4" x14ac:dyDescent="0.3">
      <c r="B111" s="53">
        <v>3</v>
      </c>
      <c r="C111" s="46">
        <v>761</v>
      </c>
      <c r="D111" s="9">
        <f t="shared" si="3"/>
        <v>12</v>
      </c>
    </row>
    <row r="112" spans="2:4" x14ac:dyDescent="0.3">
      <c r="B112" s="53">
        <v>4</v>
      </c>
      <c r="C112" s="46">
        <v>869</v>
      </c>
      <c r="D112" s="9">
        <f t="shared" si="3"/>
        <v>13</v>
      </c>
    </row>
    <row r="113" spans="2:4" x14ac:dyDescent="0.3">
      <c r="B113" s="53">
        <v>5</v>
      </c>
      <c r="C113" s="46">
        <v>153</v>
      </c>
      <c r="D113" s="9">
        <f t="shared" si="3"/>
        <v>6</v>
      </c>
    </row>
    <row r="114" spans="2:4" x14ac:dyDescent="0.3">
      <c r="B114" s="53">
        <v>6</v>
      </c>
      <c r="C114" s="46">
        <v>150</v>
      </c>
      <c r="D114" s="9">
        <f t="shared" si="3"/>
        <v>4</v>
      </c>
    </row>
    <row r="115" spans="2:4" x14ac:dyDescent="0.3">
      <c r="B115" s="53">
        <v>7</v>
      </c>
      <c r="C115" s="46">
        <v>148</v>
      </c>
      <c r="D115" s="9">
        <f t="shared" si="3"/>
        <v>3</v>
      </c>
    </row>
    <row r="116" spans="2:4" x14ac:dyDescent="0.3">
      <c r="B116" s="53">
        <v>8</v>
      </c>
      <c r="C116" s="46">
        <v>259</v>
      </c>
      <c r="D116" s="9">
        <f t="shared" si="3"/>
        <v>9</v>
      </c>
    </row>
    <row r="117" spans="2:4" x14ac:dyDescent="0.3">
      <c r="B117" s="53">
        <v>9</v>
      </c>
      <c r="C117" s="46">
        <v>235</v>
      </c>
      <c r="D117" s="9">
        <f t="shared" si="3"/>
        <v>8</v>
      </c>
    </row>
    <row r="118" spans="2:4" x14ac:dyDescent="0.3">
      <c r="B118" s="53">
        <v>10</v>
      </c>
      <c r="C118" s="46">
        <v>554</v>
      </c>
      <c r="D118" s="9">
        <f t="shared" si="3"/>
        <v>11</v>
      </c>
    </row>
    <row r="119" spans="2:4" x14ac:dyDescent="0.3">
      <c r="B119" s="53">
        <v>11</v>
      </c>
      <c r="C119" s="46">
        <v>167</v>
      </c>
      <c r="D119" s="9">
        <f t="shared" si="3"/>
        <v>7</v>
      </c>
    </row>
    <row r="120" spans="2:4" x14ac:dyDescent="0.3">
      <c r="B120" s="53">
        <v>12</v>
      </c>
      <c r="C120" s="46">
        <v>114</v>
      </c>
      <c r="D120" s="9">
        <f t="shared" si="3"/>
        <v>1</v>
      </c>
    </row>
    <row r="121" spans="2:4" x14ac:dyDescent="0.3">
      <c r="B121" s="53">
        <v>13</v>
      </c>
      <c r="C121" s="46">
        <v>118</v>
      </c>
      <c r="D121" s="9">
        <f t="shared" si="3"/>
        <v>2</v>
      </c>
    </row>
    <row r="124" spans="2:4" x14ac:dyDescent="0.3">
      <c r="B124" s="1" t="s">
        <v>116</v>
      </c>
    </row>
    <row r="125" spans="2:4" ht="43.2" x14ac:dyDescent="0.3">
      <c r="C125" s="14" t="s">
        <v>109</v>
      </c>
    </row>
    <row r="126" spans="2:4" x14ac:dyDescent="0.3">
      <c r="B126" s="37">
        <v>1</v>
      </c>
      <c r="C126" s="34">
        <v>1876.8797405425021</v>
      </c>
    </row>
    <row r="127" spans="2:4" x14ac:dyDescent="0.3">
      <c r="B127" s="37">
        <v>2</v>
      </c>
      <c r="C127" s="34">
        <v>1866.1006214279237</v>
      </c>
    </row>
    <row r="128" spans="2:4" x14ac:dyDescent="0.3">
      <c r="B128" s="37">
        <v>3</v>
      </c>
      <c r="C128" s="34">
        <v>1876.4512201759956</v>
      </c>
    </row>
    <row r="129" spans="2:3" x14ac:dyDescent="0.3">
      <c r="B129" s="37">
        <v>4</v>
      </c>
      <c r="C129" s="34">
        <f>1872919047/1000000</f>
        <v>1872.9190470000001</v>
      </c>
    </row>
    <row r="130" spans="2:3" x14ac:dyDescent="0.3">
      <c r="B130" s="37">
        <v>5</v>
      </c>
      <c r="C130" s="34">
        <v>1866.1828930418217</v>
      </c>
    </row>
    <row r="131" spans="2:3" x14ac:dyDescent="0.3">
      <c r="B131" s="37">
        <v>6</v>
      </c>
      <c r="C131" s="34">
        <v>1874.3388446883789</v>
      </c>
    </row>
    <row r="132" spans="2:3" x14ac:dyDescent="0.3">
      <c r="B132" s="37">
        <v>7</v>
      </c>
      <c r="C132" s="34">
        <v>1866.6647505216367</v>
      </c>
    </row>
    <row r="133" spans="2:3" x14ac:dyDescent="0.3">
      <c r="B133" s="37">
        <v>8</v>
      </c>
      <c r="C133" s="34">
        <v>1864.5628127551483</v>
      </c>
    </row>
    <row r="134" spans="2:3" x14ac:dyDescent="0.3">
      <c r="B134" s="37">
        <v>9</v>
      </c>
      <c r="C134" s="34">
        <v>1865.4237535153768</v>
      </c>
    </row>
    <row r="135" spans="2:3" x14ac:dyDescent="0.3">
      <c r="B135" s="37">
        <v>10</v>
      </c>
      <c r="C135" s="34">
        <v>1867.0218742629047</v>
      </c>
    </row>
    <row r="136" spans="2:3" x14ac:dyDescent="0.3">
      <c r="B136" s="37">
        <v>11</v>
      </c>
      <c r="C136" s="34">
        <v>1861.2636759502859</v>
      </c>
    </row>
    <row r="137" spans="2:3" x14ac:dyDescent="0.3">
      <c r="B137" s="37">
        <v>12</v>
      </c>
      <c r="C137" s="34">
        <v>1862.2211516828452</v>
      </c>
    </row>
    <row r="138" spans="2:3" x14ac:dyDescent="0.3">
      <c r="B138" s="37">
        <v>13</v>
      </c>
      <c r="C138" s="34">
        <v>1864.2510636850222</v>
      </c>
    </row>
  </sheetData>
  <pageMargins left="0.7" right="0.7" top="0.75" bottom="0.75" header="0.3" footer="0.3"/>
  <drawing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D59211-D1B7-451A-AE37-750AB7114DCF}">
  <dimension ref="A1:AG35"/>
  <sheetViews>
    <sheetView topLeftCell="A4" zoomScaleNormal="100" workbookViewId="0">
      <selection activeCell="A4" sqref="A4"/>
    </sheetView>
  </sheetViews>
  <sheetFormatPr defaultRowHeight="14.4" x14ac:dyDescent="0.3"/>
  <cols>
    <col min="1" max="1" width="11.33203125" customWidth="1"/>
  </cols>
  <sheetData>
    <row r="1" spans="1:33" x14ac:dyDescent="0.3">
      <c r="B1" s="1" t="s">
        <v>117</v>
      </c>
    </row>
    <row r="4" spans="1:33" x14ac:dyDescent="0.3">
      <c r="B4" s="1" t="s">
        <v>118</v>
      </c>
    </row>
    <row r="5" spans="1:33" x14ac:dyDescent="0.3">
      <c r="A5" t="s">
        <v>119</v>
      </c>
      <c r="B5" s="14">
        <v>2025</v>
      </c>
      <c r="C5" s="14">
        <v>2026</v>
      </c>
      <c r="D5" s="14">
        <v>2027</v>
      </c>
      <c r="E5" s="14">
        <v>2028</v>
      </c>
      <c r="F5" s="14">
        <v>2029</v>
      </c>
      <c r="G5" s="14">
        <v>2030</v>
      </c>
      <c r="H5" s="14">
        <v>2031</v>
      </c>
      <c r="I5" s="14">
        <v>2032</v>
      </c>
      <c r="J5" s="14">
        <v>2033</v>
      </c>
      <c r="K5" s="14">
        <v>2034</v>
      </c>
      <c r="L5" s="14">
        <v>2035</v>
      </c>
      <c r="AG5" s="1" t="s">
        <v>120</v>
      </c>
    </row>
    <row r="6" spans="1:33" x14ac:dyDescent="0.3">
      <c r="A6" s="56">
        <v>1</v>
      </c>
      <c r="B6" s="59">
        <v>0.6831000110952663</v>
      </c>
      <c r="C6" s="59">
        <v>0.67322304504441521</v>
      </c>
      <c r="D6" s="59">
        <v>0.66015803295185693</v>
      </c>
      <c r="E6" s="59">
        <v>0.66185424989586972</v>
      </c>
      <c r="F6" s="59">
        <v>0.65524364094291743</v>
      </c>
      <c r="G6" s="59">
        <v>0.62865576620102381</v>
      </c>
      <c r="H6" s="59">
        <v>0.63826722866427987</v>
      </c>
      <c r="I6" s="59">
        <v>0.59499407878360111</v>
      </c>
      <c r="J6" s="59">
        <v>0.50176439642288417</v>
      </c>
      <c r="K6" s="59">
        <v>0.50109179088501699</v>
      </c>
      <c r="L6" s="59">
        <v>0.48062975935334007</v>
      </c>
      <c r="AG6" s="61">
        <f t="shared" ref="AG6:AG18" si="0">L23-L6</f>
        <v>6.4806208599172965E-2</v>
      </c>
    </row>
    <row r="7" spans="1:33" x14ac:dyDescent="0.3">
      <c r="A7" s="56">
        <v>2</v>
      </c>
      <c r="B7" s="59">
        <v>0.69398579023581086</v>
      </c>
      <c r="C7" s="59">
        <v>0.7459134250259567</v>
      </c>
      <c r="D7" s="59">
        <v>0.73808605418973361</v>
      </c>
      <c r="E7" s="59">
        <v>0.76018537388503105</v>
      </c>
      <c r="F7" s="59">
        <v>0.75643649055588813</v>
      </c>
      <c r="G7" s="59">
        <v>0.73105572101462735</v>
      </c>
      <c r="H7" s="59">
        <v>0.74113549732657491</v>
      </c>
      <c r="I7" s="59">
        <v>0.71031538286464391</v>
      </c>
      <c r="J7" s="59">
        <v>0.61552779026324544</v>
      </c>
      <c r="K7" s="59">
        <v>0.76650445318631533</v>
      </c>
      <c r="L7" s="59">
        <v>0.74696839280859617</v>
      </c>
      <c r="AG7" s="61">
        <f t="shared" si="0"/>
        <v>0.1356533381634718</v>
      </c>
    </row>
    <row r="8" spans="1:33" x14ac:dyDescent="0.3">
      <c r="A8" s="56">
        <v>3</v>
      </c>
      <c r="B8" s="59">
        <v>0.68443445678338455</v>
      </c>
      <c r="C8" s="59">
        <v>0.67235628632882305</v>
      </c>
      <c r="D8" s="59">
        <v>0.66200132536491252</v>
      </c>
      <c r="E8" s="59">
        <v>0.67623536959185016</v>
      </c>
      <c r="F8" s="59">
        <v>0.67130865826567054</v>
      </c>
      <c r="G8" s="59">
        <v>0.6461943500629943</v>
      </c>
      <c r="H8" s="59">
        <v>0.65796123948687757</v>
      </c>
      <c r="I8" s="59">
        <v>0.62821599464809186</v>
      </c>
      <c r="J8" s="59">
        <v>0.61673387973318095</v>
      </c>
      <c r="K8" s="59">
        <v>0.62773183675149591</v>
      </c>
      <c r="L8" s="59">
        <v>0.62893422536925359</v>
      </c>
      <c r="AG8" s="61">
        <f t="shared" si="0"/>
        <v>0.12399755826638836</v>
      </c>
    </row>
    <row r="9" spans="1:33" x14ac:dyDescent="0.3">
      <c r="A9" s="56">
        <v>4</v>
      </c>
      <c r="B9" s="59">
        <v>0.6832375664263205</v>
      </c>
      <c r="C9" s="59">
        <v>0.67232164799570138</v>
      </c>
      <c r="D9" s="59">
        <v>0.66183347723189823</v>
      </c>
      <c r="E9" s="59">
        <v>0.6640889440408404</v>
      </c>
      <c r="F9" s="59">
        <v>0.65748466096248914</v>
      </c>
      <c r="G9" s="59">
        <v>0.63116066227455148</v>
      </c>
      <c r="H9" s="59">
        <v>0.64272386185414532</v>
      </c>
      <c r="I9" s="59">
        <v>0.59975100292982164</v>
      </c>
      <c r="J9" s="59">
        <v>0.50838704834768056</v>
      </c>
      <c r="K9" s="59">
        <v>0.5065181216864828</v>
      </c>
      <c r="L9" s="59">
        <v>0.48501727906594966</v>
      </c>
      <c r="AG9" s="61">
        <f t="shared" si="0"/>
        <v>6.2750141055997022E-2</v>
      </c>
    </row>
    <row r="10" spans="1:33" x14ac:dyDescent="0.3">
      <c r="A10" s="56">
        <v>5</v>
      </c>
      <c r="B10" s="59">
        <v>0.69371784162894234</v>
      </c>
      <c r="C10" s="59">
        <v>0.74694213632026496</v>
      </c>
      <c r="D10" s="59">
        <v>0.73984906147607377</v>
      </c>
      <c r="E10" s="59">
        <v>0.76192833512634228</v>
      </c>
      <c r="F10" s="59">
        <v>0.75924164327437849</v>
      </c>
      <c r="G10" s="59">
        <v>0.7329460399665777</v>
      </c>
      <c r="H10" s="59">
        <v>0.74367701558720567</v>
      </c>
      <c r="I10" s="59">
        <v>0.71338857406824407</v>
      </c>
      <c r="J10" s="59">
        <v>0.61837469343182383</v>
      </c>
      <c r="K10" s="59">
        <v>0.77417763749858748</v>
      </c>
      <c r="L10" s="59">
        <v>0.75718183918182413</v>
      </c>
      <c r="AG10" s="61">
        <f t="shared" si="0"/>
        <v>0.13795109238355907</v>
      </c>
    </row>
    <row r="11" spans="1:33" x14ac:dyDescent="0.3">
      <c r="A11" s="56">
        <v>6</v>
      </c>
      <c r="B11" s="59">
        <v>0.68428533680995052</v>
      </c>
      <c r="C11" s="59">
        <v>0.67316725974680924</v>
      </c>
      <c r="D11" s="59">
        <v>0.66122200241187223</v>
      </c>
      <c r="E11" s="59">
        <v>0.67577776877208617</v>
      </c>
      <c r="F11" s="59">
        <v>0.66948059676096772</v>
      </c>
      <c r="G11" s="59">
        <v>0.64438506662309558</v>
      </c>
      <c r="H11" s="59">
        <v>0.6532998562477903</v>
      </c>
      <c r="I11" s="59">
        <v>0.62676906612151972</v>
      </c>
      <c r="J11" s="59">
        <v>0.61517661967203452</v>
      </c>
      <c r="K11" s="59">
        <v>0.62742290414685309</v>
      </c>
      <c r="L11" s="59">
        <v>0.63072402211021927</v>
      </c>
      <c r="AG11" s="61">
        <f t="shared" si="0"/>
        <v>0.12886453909564977</v>
      </c>
    </row>
    <row r="12" spans="1:33" x14ac:dyDescent="0.3">
      <c r="A12" s="56">
        <v>7</v>
      </c>
      <c r="B12" s="59">
        <v>0.69385371714344668</v>
      </c>
      <c r="C12" s="59">
        <v>0.74592722943449119</v>
      </c>
      <c r="D12" s="59">
        <v>0.74064878632281894</v>
      </c>
      <c r="E12" s="59">
        <v>0.76277234633563296</v>
      </c>
      <c r="F12" s="59">
        <v>0.75796421678639614</v>
      </c>
      <c r="G12" s="59">
        <v>0.73502738703076587</v>
      </c>
      <c r="H12" s="59">
        <v>0.74462801708964166</v>
      </c>
      <c r="I12" s="59">
        <v>0.71570909275999461</v>
      </c>
      <c r="J12" s="59">
        <v>0.61964782328474211</v>
      </c>
      <c r="K12" s="59">
        <v>0.7777585705290796</v>
      </c>
      <c r="L12" s="59">
        <v>0.76085780556313976</v>
      </c>
      <c r="AG12" s="61">
        <f t="shared" si="0"/>
        <v>0.13740040502394768</v>
      </c>
    </row>
    <row r="13" spans="1:33" x14ac:dyDescent="0.3">
      <c r="A13" s="56">
        <v>8</v>
      </c>
      <c r="B13" s="59">
        <v>0.69380110778396087</v>
      </c>
      <c r="C13" s="59">
        <v>0.74615419400302752</v>
      </c>
      <c r="D13" s="59">
        <v>0.73970198650823937</v>
      </c>
      <c r="E13" s="59">
        <v>0.76215501548404652</v>
      </c>
      <c r="F13" s="59">
        <v>0.75840425064967487</v>
      </c>
      <c r="G13" s="59">
        <v>0.73470355233031492</v>
      </c>
      <c r="H13" s="59">
        <v>0.74532427553327396</v>
      </c>
      <c r="I13" s="59">
        <v>0.71367394187798516</v>
      </c>
      <c r="J13" s="59">
        <v>0.62174431852184986</v>
      </c>
      <c r="K13" s="59">
        <v>0.77571285333312234</v>
      </c>
      <c r="L13" s="59">
        <v>0.75598276162864975</v>
      </c>
      <c r="AG13" s="61">
        <f t="shared" si="0"/>
        <v>0.13431220410322986</v>
      </c>
    </row>
    <row r="14" spans="1:33" x14ac:dyDescent="0.3">
      <c r="A14" s="56">
        <v>9</v>
      </c>
      <c r="B14" s="59">
        <v>0.69380110778396087</v>
      </c>
      <c r="C14" s="59">
        <v>0.74615419400302752</v>
      </c>
      <c r="D14" s="59">
        <v>0.74026048916718457</v>
      </c>
      <c r="E14" s="59">
        <v>0.76234283755716004</v>
      </c>
      <c r="F14" s="59">
        <v>0.75953034140960729</v>
      </c>
      <c r="G14" s="59">
        <v>0.73397602415892693</v>
      </c>
      <c r="H14" s="59">
        <v>0.74639689778069074</v>
      </c>
      <c r="I14" s="59">
        <v>0.71503414831310197</v>
      </c>
      <c r="J14" s="59">
        <v>0.62069888737808454</v>
      </c>
      <c r="K14" s="59">
        <v>0.77665646702896896</v>
      </c>
      <c r="L14" s="59">
        <v>0.75453115950086502</v>
      </c>
      <c r="AG14" s="61">
        <f t="shared" si="0"/>
        <v>0.13509010603606886</v>
      </c>
    </row>
    <row r="15" spans="1:33" x14ac:dyDescent="0.3">
      <c r="A15" s="56">
        <v>10</v>
      </c>
      <c r="B15" s="59">
        <v>0.6937264746620071</v>
      </c>
      <c r="C15" s="59">
        <v>0.74703933824587154</v>
      </c>
      <c r="D15" s="59">
        <v>0.73958303688657379</v>
      </c>
      <c r="E15" s="59">
        <v>0.76173492620708061</v>
      </c>
      <c r="F15" s="59">
        <v>0.76070845686868371</v>
      </c>
      <c r="G15" s="59">
        <v>0.73596155633541238</v>
      </c>
      <c r="H15" s="59">
        <v>0.74617233151631823</v>
      </c>
      <c r="I15" s="59">
        <v>0.71678451598831772</v>
      </c>
      <c r="J15" s="59">
        <v>0.62204451797700111</v>
      </c>
      <c r="K15" s="59">
        <v>0.77628976974754738</v>
      </c>
      <c r="L15" s="59">
        <v>0.75564360976641132</v>
      </c>
      <c r="AG15" s="61">
        <f t="shared" si="0"/>
        <v>0.13354357931370942</v>
      </c>
    </row>
    <row r="16" spans="1:33" x14ac:dyDescent="0.3">
      <c r="A16" s="56">
        <v>11</v>
      </c>
      <c r="B16" s="59">
        <v>0.69380090234001335</v>
      </c>
      <c r="C16" s="59">
        <v>0.74615474566927098</v>
      </c>
      <c r="D16" s="59">
        <v>0.740221546791059</v>
      </c>
      <c r="E16" s="59">
        <v>0.76232350662371251</v>
      </c>
      <c r="F16" s="59">
        <v>0.75946662221956573</v>
      </c>
      <c r="G16" s="59">
        <v>0.7338111028450981</v>
      </c>
      <c r="H16" s="59">
        <v>0.74455749997081455</v>
      </c>
      <c r="I16" s="59">
        <v>0.71492545578856825</v>
      </c>
      <c r="J16" s="59">
        <v>0.61895588107977884</v>
      </c>
      <c r="K16" s="59">
        <v>0.77533001688267178</v>
      </c>
      <c r="L16" s="59">
        <v>0.75487934639930876</v>
      </c>
      <c r="AG16" s="61">
        <f t="shared" si="0"/>
        <v>0.13477373217067423</v>
      </c>
    </row>
    <row r="17" spans="1:33" x14ac:dyDescent="0.3">
      <c r="A17" s="56">
        <v>12</v>
      </c>
      <c r="B17" s="59">
        <v>0.68747885995235813</v>
      </c>
      <c r="C17" s="59">
        <v>0.75330332030478508</v>
      </c>
      <c r="D17" s="59">
        <v>0.75015328480161914</v>
      </c>
      <c r="E17" s="59">
        <v>0.77979218603260547</v>
      </c>
      <c r="F17" s="59">
        <v>0.7823381181721194</v>
      </c>
      <c r="G17" s="59">
        <v>0.83367108326691342</v>
      </c>
      <c r="H17" s="59">
        <v>0.85115296747317992</v>
      </c>
      <c r="I17" s="59">
        <v>0.83041481005235895</v>
      </c>
      <c r="J17" s="59">
        <v>0.73566019980861774</v>
      </c>
      <c r="K17" s="59">
        <v>0.85525557326149049</v>
      </c>
      <c r="L17" s="59">
        <v>0.88703492658250216</v>
      </c>
      <c r="AG17" s="61">
        <f t="shared" si="0"/>
        <v>0.21344124034493217</v>
      </c>
    </row>
    <row r="18" spans="1:33" x14ac:dyDescent="0.3">
      <c r="A18" s="56">
        <v>13</v>
      </c>
      <c r="B18" s="59">
        <v>0.68472687723990466</v>
      </c>
      <c r="C18" s="59">
        <v>0.74683000310594816</v>
      </c>
      <c r="D18" s="59">
        <v>0.73973399289001862</v>
      </c>
      <c r="E18" s="59">
        <v>0.76201181177391331</v>
      </c>
      <c r="F18" s="59">
        <v>0.75822030713877764</v>
      </c>
      <c r="G18" s="59">
        <v>0.80120560703489418</v>
      </c>
      <c r="H18" s="59">
        <v>0.81370931060433815</v>
      </c>
      <c r="I18" s="59">
        <v>0.78689598513534664</v>
      </c>
      <c r="J18" s="59">
        <v>0.69006551632442559</v>
      </c>
      <c r="K18" s="59">
        <v>0.79920876764616233</v>
      </c>
      <c r="L18" s="59">
        <v>0.82406246190773036</v>
      </c>
      <c r="AG18" s="61">
        <f t="shared" si="0"/>
        <v>0.20452246185655243</v>
      </c>
    </row>
    <row r="19" spans="1:33" ht="15.6" x14ac:dyDescent="0.3">
      <c r="A19" s="58"/>
      <c r="B19" s="57"/>
      <c r="C19" s="57"/>
      <c r="D19" s="57"/>
      <c r="E19" s="57"/>
      <c r="F19" s="57"/>
      <c r="G19" s="57"/>
      <c r="H19" s="57"/>
      <c r="I19" s="57"/>
      <c r="J19" s="57"/>
      <c r="K19" s="57"/>
      <c r="L19" s="57"/>
    </row>
    <row r="20" spans="1:33" ht="15.6" x14ac:dyDescent="0.3">
      <c r="A20" s="58"/>
      <c r="B20" s="57"/>
      <c r="C20" s="57"/>
      <c r="D20" s="57"/>
      <c r="E20" s="57"/>
      <c r="F20" s="57"/>
      <c r="G20" s="57"/>
      <c r="H20" s="57"/>
      <c r="I20" s="57"/>
      <c r="J20" s="57"/>
      <c r="K20" s="57"/>
      <c r="L20" s="57"/>
    </row>
    <row r="21" spans="1:33" x14ac:dyDescent="0.3">
      <c r="B21" s="1" t="s">
        <v>121</v>
      </c>
    </row>
    <row r="22" spans="1:33" x14ac:dyDescent="0.3">
      <c r="B22" s="14">
        <v>2025</v>
      </c>
      <c r="C22" s="14">
        <v>2026</v>
      </c>
      <c r="D22" s="14">
        <v>2027</v>
      </c>
      <c r="E22" s="14">
        <v>2028</v>
      </c>
      <c r="F22" s="14">
        <v>2029</v>
      </c>
      <c r="G22" s="14">
        <v>2030</v>
      </c>
      <c r="H22" s="14">
        <v>2031</v>
      </c>
      <c r="I22" s="14">
        <v>2032</v>
      </c>
      <c r="J22" s="14">
        <v>2033</v>
      </c>
      <c r="K22" s="14">
        <v>2034</v>
      </c>
      <c r="L22" s="14">
        <v>2035</v>
      </c>
    </row>
    <row r="23" spans="1:33" x14ac:dyDescent="0.3">
      <c r="A23" s="56">
        <v>1</v>
      </c>
      <c r="B23" s="59">
        <v>0.7682632397013941</v>
      </c>
      <c r="C23" s="59">
        <v>0.76289847746827444</v>
      </c>
      <c r="D23" s="59">
        <v>0.75390793094999065</v>
      </c>
      <c r="E23" s="59">
        <v>0.74748013655703549</v>
      </c>
      <c r="F23" s="59">
        <v>0.75059737387502079</v>
      </c>
      <c r="G23" s="59">
        <v>0.74001143856340845</v>
      </c>
      <c r="H23" s="59">
        <v>0.74995618980551049</v>
      </c>
      <c r="I23" s="59">
        <v>0.73123407807118623</v>
      </c>
      <c r="J23" s="59">
        <v>0.60435477422228134</v>
      </c>
      <c r="K23" s="59">
        <v>0.58770544488250231</v>
      </c>
      <c r="L23" s="59">
        <v>0.54543596795251303</v>
      </c>
    </row>
    <row r="24" spans="1:33" x14ac:dyDescent="0.3">
      <c r="A24" s="56">
        <v>2</v>
      </c>
      <c r="B24" s="59">
        <v>0.7804018740946902</v>
      </c>
      <c r="C24" s="59">
        <v>0.8811043297570017</v>
      </c>
      <c r="D24" s="59">
        <v>0.87049170518350849</v>
      </c>
      <c r="E24" s="59">
        <v>0.8869253475722203</v>
      </c>
      <c r="F24" s="59">
        <v>0.88795297441134102</v>
      </c>
      <c r="G24" s="59">
        <v>0.87605618533884089</v>
      </c>
      <c r="H24" s="59">
        <v>0.88741015399687806</v>
      </c>
      <c r="I24" s="59">
        <v>0.87891591775246758</v>
      </c>
      <c r="J24" s="59">
        <v>0.75083800755284524</v>
      </c>
      <c r="K24" s="59">
        <v>0.92723444440132807</v>
      </c>
      <c r="L24" s="59">
        <v>0.88262173097206797</v>
      </c>
    </row>
    <row r="25" spans="1:33" x14ac:dyDescent="0.3">
      <c r="A25" s="56">
        <v>3</v>
      </c>
      <c r="B25" s="59">
        <v>0.76893370537211636</v>
      </c>
      <c r="C25" s="59">
        <v>0.76388906222129083</v>
      </c>
      <c r="D25" s="59">
        <v>0.75508419016873396</v>
      </c>
      <c r="E25" s="59">
        <v>0.76192570914316937</v>
      </c>
      <c r="F25" s="59">
        <v>0.76514933562040233</v>
      </c>
      <c r="G25" s="59">
        <v>0.75502613852318501</v>
      </c>
      <c r="H25" s="59">
        <v>0.76715076265144733</v>
      </c>
      <c r="I25" s="59">
        <v>0.7606785004666855</v>
      </c>
      <c r="J25" s="59">
        <v>0.75263429009202321</v>
      </c>
      <c r="K25" s="59">
        <v>0.75549776640864452</v>
      </c>
      <c r="L25" s="59">
        <v>0.75293178363564195</v>
      </c>
    </row>
    <row r="26" spans="1:33" x14ac:dyDescent="0.3">
      <c r="A26" s="56">
        <v>4</v>
      </c>
      <c r="B26" s="59">
        <v>0.76857858579077187</v>
      </c>
      <c r="C26" s="59">
        <v>0.76331828340311869</v>
      </c>
      <c r="D26" s="59">
        <v>0.75384156838010874</v>
      </c>
      <c r="E26" s="59">
        <v>0.74872852872970763</v>
      </c>
      <c r="F26" s="59">
        <v>0.74872525709451809</v>
      </c>
      <c r="G26" s="59">
        <v>0.73822392759173427</v>
      </c>
      <c r="H26" s="59">
        <v>0.75008858130255773</v>
      </c>
      <c r="I26" s="59">
        <v>0.73091669591590591</v>
      </c>
      <c r="J26" s="59">
        <v>0.60543047760409585</v>
      </c>
      <c r="K26" s="59">
        <v>0.58895182457175321</v>
      </c>
      <c r="L26" s="59">
        <v>0.54776742012194668</v>
      </c>
    </row>
    <row r="27" spans="1:33" x14ac:dyDescent="0.3">
      <c r="A27" s="56">
        <v>5</v>
      </c>
      <c r="B27" s="59">
        <v>0.78072212703474797</v>
      </c>
      <c r="C27" s="59">
        <v>0.88193291119440309</v>
      </c>
      <c r="D27" s="59">
        <v>0.87185975040069408</v>
      </c>
      <c r="E27" s="59">
        <v>0.88886970947607691</v>
      </c>
      <c r="F27" s="59">
        <v>0.8911622234934089</v>
      </c>
      <c r="G27" s="59">
        <v>0.87943406438840332</v>
      </c>
      <c r="H27" s="59">
        <v>0.89144705717228057</v>
      </c>
      <c r="I27" s="59">
        <v>0.88269922988890048</v>
      </c>
      <c r="J27" s="59">
        <v>0.75470728058857461</v>
      </c>
      <c r="K27" s="59">
        <v>0.93472859523931051</v>
      </c>
      <c r="L27" s="59">
        <v>0.89513293156538321</v>
      </c>
    </row>
    <row r="28" spans="1:33" x14ac:dyDescent="0.3">
      <c r="A28" s="56">
        <v>6</v>
      </c>
      <c r="B28" s="59">
        <v>0.76901231057672026</v>
      </c>
      <c r="C28" s="59">
        <v>0.76373055445408577</v>
      </c>
      <c r="D28" s="59">
        <v>0.75354191532457038</v>
      </c>
      <c r="E28" s="59">
        <v>0.76276171798168058</v>
      </c>
      <c r="F28" s="59">
        <v>0.76578779470135272</v>
      </c>
      <c r="G28" s="59">
        <v>0.75650302414567605</v>
      </c>
      <c r="H28" s="59">
        <v>0.76717567391223607</v>
      </c>
      <c r="I28" s="59">
        <v>0.76304111255223761</v>
      </c>
      <c r="J28" s="59">
        <v>0.75497354559892693</v>
      </c>
      <c r="K28" s="59">
        <v>0.75881941396563046</v>
      </c>
      <c r="L28" s="59">
        <v>0.75958856120586904</v>
      </c>
    </row>
    <row r="29" spans="1:33" x14ac:dyDescent="0.3">
      <c r="A29" s="56">
        <v>7</v>
      </c>
      <c r="B29" s="59">
        <v>0.78071404212420814</v>
      </c>
      <c r="C29" s="59">
        <v>0.8820750854094852</v>
      </c>
      <c r="D29" s="59">
        <v>0.8724709795514991</v>
      </c>
      <c r="E29" s="59">
        <v>0.88865949743308592</v>
      </c>
      <c r="F29" s="59">
        <v>0.89100046630874152</v>
      </c>
      <c r="G29" s="59">
        <v>0.88004503243234289</v>
      </c>
      <c r="H29" s="59">
        <v>0.89108306095729162</v>
      </c>
      <c r="I29" s="59">
        <v>0.88584732956174417</v>
      </c>
      <c r="J29" s="59">
        <v>0.75612648920269732</v>
      </c>
      <c r="K29" s="59">
        <v>0.93830333395307675</v>
      </c>
      <c r="L29" s="59">
        <v>0.89825821058708744</v>
      </c>
    </row>
    <row r="30" spans="1:33" x14ac:dyDescent="0.3">
      <c r="A30" s="56">
        <v>8</v>
      </c>
      <c r="B30" s="59">
        <v>0.78120718656205379</v>
      </c>
      <c r="C30" s="59">
        <v>0.88213542585870475</v>
      </c>
      <c r="D30" s="59">
        <v>0.87146692716341634</v>
      </c>
      <c r="E30" s="59">
        <v>0.88836653877976723</v>
      </c>
      <c r="F30" s="59">
        <v>0.89082234538372584</v>
      </c>
      <c r="G30" s="59">
        <v>0.879157953676036</v>
      </c>
      <c r="H30" s="59">
        <v>0.88966585885924876</v>
      </c>
      <c r="I30" s="59">
        <v>0.88174304586171848</v>
      </c>
      <c r="J30" s="59">
        <v>0.75560367463914946</v>
      </c>
      <c r="K30" s="59">
        <v>0.93373983078644862</v>
      </c>
      <c r="L30" s="59">
        <v>0.89029496573187961</v>
      </c>
    </row>
    <row r="31" spans="1:33" x14ac:dyDescent="0.3">
      <c r="A31" s="56">
        <v>9</v>
      </c>
      <c r="B31" s="59">
        <v>0.78120718656205379</v>
      </c>
      <c r="C31" s="59">
        <v>0.88213542585870475</v>
      </c>
      <c r="D31" s="59">
        <v>0.87275940946720587</v>
      </c>
      <c r="E31" s="59">
        <v>0.88854765702338923</v>
      </c>
      <c r="F31" s="59">
        <v>0.8910935348935819</v>
      </c>
      <c r="G31" s="59">
        <v>0.87955791090956814</v>
      </c>
      <c r="H31" s="59">
        <v>0.89013782348632786</v>
      </c>
      <c r="I31" s="59">
        <v>0.88224338140132474</v>
      </c>
      <c r="J31" s="59">
        <v>0.75503367534552202</v>
      </c>
      <c r="K31" s="59">
        <v>0.93435946938126313</v>
      </c>
      <c r="L31" s="59">
        <v>0.88962126553693388</v>
      </c>
    </row>
    <row r="32" spans="1:33" x14ac:dyDescent="0.3">
      <c r="A32" s="56">
        <v>10</v>
      </c>
      <c r="B32" s="59">
        <v>0.78069437652042928</v>
      </c>
      <c r="C32" s="59">
        <v>0.88201002275373253</v>
      </c>
      <c r="D32" s="59">
        <v>0.87102402709801818</v>
      </c>
      <c r="E32" s="59">
        <v>0.88774705105671825</v>
      </c>
      <c r="F32" s="59">
        <v>0.89087419358435094</v>
      </c>
      <c r="G32" s="59">
        <v>0.87845082265510732</v>
      </c>
      <c r="H32" s="59">
        <v>0.89020880378322753</v>
      </c>
      <c r="I32" s="59">
        <v>0.88256893967862859</v>
      </c>
      <c r="J32" s="59">
        <v>0.75555156500790044</v>
      </c>
      <c r="K32" s="59">
        <v>0.93402373778911774</v>
      </c>
      <c r="L32" s="59">
        <v>0.88918718908012073</v>
      </c>
    </row>
    <row r="33" spans="1:12" x14ac:dyDescent="0.3">
      <c r="A33" s="56">
        <v>11</v>
      </c>
      <c r="B33" s="59">
        <v>0.78120695523597705</v>
      </c>
      <c r="C33" s="59">
        <v>0.88213607806215089</v>
      </c>
      <c r="D33" s="59">
        <v>0.87271349681120436</v>
      </c>
      <c r="E33" s="59">
        <v>0.88852512588021226</v>
      </c>
      <c r="F33" s="59">
        <v>0.89101877848794664</v>
      </c>
      <c r="G33" s="59">
        <v>0.87956123711518619</v>
      </c>
      <c r="H33" s="59">
        <v>0.89037673454813937</v>
      </c>
      <c r="I33" s="59">
        <v>0.88444609564626264</v>
      </c>
      <c r="J33" s="59">
        <v>0.75446162734037325</v>
      </c>
      <c r="K33" s="59">
        <v>0.93473212781024495</v>
      </c>
      <c r="L33" s="59">
        <v>0.88965307856998299</v>
      </c>
    </row>
    <row r="34" spans="1:12" x14ac:dyDescent="0.3">
      <c r="A34" s="56">
        <v>12</v>
      </c>
      <c r="B34" s="59">
        <v>0.77274017949469354</v>
      </c>
      <c r="C34" s="59">
        <v>0.89003853567724667</v>
      </c>
      <c r="D34" s="59">
        <v>0.88404771106821034</v>
      </c>
      <c r="E34" s="59">
        <v>0.90849615058428379</v>
      </c>
      <c r="F34" s="59">
        <v>0.91729435433895423</v>
      </c>
      <c r="G34" s="60">
        <v>1.032826210451296</v>
      </c>
      <c r="H34" s="60">
        <v>1.051436079921898</v>
      </c>
      <c r="I34" s="60">
        <v>1.0628088039076207</v>
      </c>
      <c r="J34" s="60">
        <v>0.93494422241103625</v>
      </c>
      <c r="K34" s="60">
        <v>1.0722688903835684</v>
      </c>
      <c r="L34" s="60">
        <v>1.1004761669274343</v>
      </c>
    </row>
    <row r="35" spans="1:12" x14ac:dyDescent="0.3">
      <c r="A35" s="56">
        <v>13</v>
      </c>
      <c r="B35" s="59">
        <v>0.76877848388383752</v>
      </c>
      <c r="C35" s="59">
        <v>0.88216760774880976</v>
      </c>
      <c r="D35" s="59">
        <v>0.87171672684298873</v>
      </c>
      <c r="E35" s="59">
        <v>0.88830442544344246</v>
      </c>
      <c r="F35" s="59">
        <v>0.8903708710302487</v>
      </c>
      <c r="G35" s="60">
        <v>0.99677207670019308</v>
      </c>
      <c r="H35" s="60">
        <v>1.0095039262736523</v>
      </c>
      <c r="I35" s="60">
        <v>1.0141070578054256</v>
      </c>
      <c r="J35" s="60">
        <v>0.88280228825396678</v>
      </c>
      <c r="K35" s="60">
        <v>1.0099740415432892</v>
      </c>
      <c r="L35" s="60">
        <v>1.0285849237642828</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36910e2-88a9-411e-8c3f-b8eae745c852">
      <Terms xmlns="http://schemas.microsoft.com/office/infopath/2007/PartnerControls"/>
    </lcf76f155ced4ddcb4097134ff3c332f>
    <TaxCatchAll xmlns="eb05d65e-a976-4c58-858c-022c1795fdc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26E25E297A03040A4F166A7DA708D6B" ma:contentTypeVersion="13" ma:contentTypeDescription="Create a new document." ma:contentTypeScope="" ma:versionID="eeda3ba3dea4f069ec5aeb048b3d504e">
  <xsd:schema xmlns:xsd="http://www.w3.org/2001/XMLSchema" xmlns:xs="http://www.w3.org/2001/XMLSchema" xmlns:p="http://schemas.microsoft.com/office/2006/metadata/properties" xmlns:ns2="436910e2-88a9-411e-8c3f-b8eae745c852" xmlns:ns3="eb05d65e-a976-4c58-858c-022c1795fdcf" targetNamespace="http://schemas.microsoft.com/office/2006/metadata/properties" ma:root="true" ma:fieldsID="04fecb807357bcaa968df71249168478" ns2:_="" ns3:_="">
    <xsd:import namespace="436910e2-88a9-411e-8c3f-b8eae745c852"/>
    <xsd:import namespace="eb05d65e-a976-4c58-858c-022c1795fdc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36910e2-88a9-411e-8c3f-b8eae745c8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59d1f41d-757d-4ba5-a34e-6b29e202a6a9"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b05d65e-a976-4c58-858c-022c1795fdc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4335e916-b085-4f64-a1ef-d00ddd870a3f}" ma:internalName="TaxCatchAll" ma:showField="CatchAllData" ma:web="eb05d65e-a976-4c58-858c-022c1795fd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29965AA-60AA-451F-A073-7679D189C17D}">
  <ds:schemaRefs>
    <ds:schemaRef ds:uri="http://schemas.microsoft.com/sharepoint/v3/contenttype/forms"/>
  </ds:schemaRefs>
</ds:datastoreItem>
</file>

<file path=customXml/itemProps2.xml><?xml version="1.0" encoding="utf-8"?>
<ds:datastoreItem xmlns:ds="http://schemas.openxmlformats.org/officeDocument/2006/customXml" ds:itemID="{DEB9D265-BC0C-46A5-B779-4BC703B27282}">
  <ds:schemaRefs>
    <ds:schemaRef ds:uri="eb05d65e-a976-4c58-858c-022c1795fdcf"/>
    <ds:schemaRef ds:uri="http://schemas.microsoft.com/office/2006/documentManagement/types"/>
    <ds:schemaRef ds:uri="436910e2-88a9-411e-8c3f-b8eae745c852"/>
    <ds:schemaRef ds:uri="http://purl.org/dc/terms/"/>
    <ds:schemaRef ds:uri="http://schemas.openxmlformats.org/package/2006/metadata/core-properties"/>
    <ds:schemaRef ds:uri="http://purl.org/dc/dcmitype/"/>
    <ds:schemaRef ds:uri="http://schemas.microsoft.com/office/2006/metadata/properties"/>
    <ds:schemaRef ds:uri="http://schemas.microsoft.com/office/infopath/2007/PartnerControls"/>
    <ds:schemaRef ds:uri="http://www.w3.org/XML/1998/namespace"/>
    <ds:schemaRef ds:uri="http://purl.org/dc/elements/1.1/"/>
  </ds:schemaRefs>
</ds:datastoreItem>
</file>

<file path=customXml/itemProps3.xml><?xml version="1.0" encoding="utf-8"?>
<ds:datastoreItem xmlns:ds="http://schemas.openxmlformats.org/officeDocument/2006/customXml" ds:itemID="{9B82B636-615F-4F69-B757-E94D49BFDC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36910e2-88a9-411e-8c3f-b8eae745c852"/>
    <ds:schemaRef ds:uri="eb05d65e-a976-4c58-858c-022c1795fd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487ff0d5-859f-4698-9b9b-079befd22fd5}" enabled="1" method="Standard" siteId="{482dc10d-9180-4c99-816e-70ee2557afd5}"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2035 Modeled Installed Capacity</vt:lpstr>
      <vt:lpstr>Values by Metric</vt:lpstr>
      <vt:lpstr>Rankings by Metric</vt:lpstr>
      <vt:lpstr>Net Cost</vt:lpstr>
      <vt:lpstr>Bill Impact</vt:lpstr>
      <vt:lpstr>Liquidity Risk</vt:lpstr>
      <vt:lpstr>Reliability Risk Hours</vt:lpstr>
      <vt:lpstr>Emissions</vt:lpstr>
      <vt:lpstr>CF % of load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Hoffman, Michael</dc:creator>
  <cp:keywords/>
  <dc:description/>
  <cp:lastModifiedBy>Levesque-Bishop, Daniel</cp:lastModifiedBy>
  <cp:revision/>
  <dcterms:created xsi:type="dcterms:W3CDTF">2024-09-25T17:38:40Z</dcterms:created>
  <dcterms:modified xsi:type="dcterms:W3CDTF">2024-09-27T22:00:28Z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0x010100826E25E297A03040A4F166A7DA708D6B</vt:lpwstr>
  </property>
  <property fmtid="{D5CDD505-2E9C-101B-9397-08002B2CF9AE}" pid="3" name="MediaServiceImageTags">
    <vt:lpwstr/>
  </property>
</Properties>
</file>